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240" activeTab="3"/>
  </bookViews>
  <sheets>
    <sheet name="Master" sheetId="1" r:id="rId1"/>
    <sheet name="team1" sheetId="2" r:id="rId2"/>
    <sheet name="team2" sheetId="3" r:id="rId3"/>
    <sheet name="team3" sheetId="4" r:id="rId4"/>
    <sheet name="Jnr" sheetId="5" r:id="rId5"/>
    <sheet name="Inter" sheetId="6" r:id="rId6"/>
    <sheet name="Snr" sheetId="7" r:id="rId7"/>
    <sheet name="Final Result" sheetId="8" r:id="rId8"/>
    <sheet name="Music" sheetId="9" r:id="rId9"/>
  </sheets>
  <definedNames>
    <definedName name="_xlnm.Print_Area" localSheetId="7">'Final Result'!$A$1:$D$30</definedName>
    <definedName name="_xlnm.Print_Area" localSheetId="5">'Inter'!$A$1:$K$29</definedName>
    <definedName name="_xlnm.Print_Area" localSheetId="4">'Jnr'!$A$1:$K$29</definedName>
    <definedName name="_xlnm.Print_Area" localSheetId="0">'Master'!$A$1:$G$28</definedName>
    <definedName name="_xlnm.Print_Area" localSheetId="8">'Music'!$A$1:$F$49</definedName>
    <definedName name="_xlnm.Print_Area" localSheetId="6">'Snr'!$A$1:$K$29</definedName>
    <definedName name="_xlnm.Print_Area" localSheetId="1">'team1'!$A$1:$K$35</definedName>
    <definedName name="_xlnm.Print_Area" localSheetId="2">'team2'!$A$1:$K$35</definedName>
    <definedName name="_xlnm.Print_Area" localSheetId="3">'team3'!$A$1:$K$35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sharedStrings.xml><?xml version="1.0" encoding="utf-8"?>
<sst xmlns="http://schemas.openxmlformats.org/spreadsheetml/2006/main" count="595" uniqueCount="168">
  <si>
    <t>Team Letter</t>
  </si>
  <si>
    <t>A</t>
  </si>
  <si>
    <t>B</t>
  </si>
  <si>
    <t>C</t>
  </si>
  <si>
    <t>Judges Decision</t>
  </si>
  <si>
    <t>Team Points</t>
  </si>
  <si>
    <t>v</t>
  </si>
  <si>
    <t>Determination</t>
  </si>
  <si>
    <t>X</t>
  </si>
  <si>
    <t>Result</t>
  </si>
  <si>
    <t>Final Result</t>
  </si>
  <si>
    <t>Junior Competition – mark sheet</t>
  </si>
  <si>
    <t>Intermediate Competition – mark sheet</t>
  </si>
  <si>
    <t>Senior Competition – mark sheet</t>
  </si>
  <si>
    <t>Points</t>
  </si>
  <si>
    <t>Place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</si>
  <si>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</si>
  <si>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</si>
  <si>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</si>
  <si>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</si>
  <si>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</si>
  <si>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</si>
  <si>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</si>
  <si>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</si>
  <si>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</si>
  <si>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</si>
  <si>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</si>
  <si>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</si>
  <si>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</si>
  <si>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</si>
  <si>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</si>
  <si>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</si>
  <si>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</si>
  <si>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</si>
  <si>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</si>
  <si>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</si>
  <si>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</si>
  <si>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Junior 1</t>
  </si>
  <si>
    <t>Junior 2</t>
  </si>
  <si>
    <t>Intermediate 1</t>
  </si>
  <si>
    <t>Intermediate 2</t>
  </si>
  <si>
    <t>Senior 1</t>
  </si>
  <si>
    <t>Senior 2</t>
  </si>
  <si>
    <t>Track</t>
  </si>
  <si>
    <t>Done</t>
  </si>
  <si>
    <t>A v B</t>
  </si>
  <si>
    <t>B v C</t>
  </si>
  <si>
    <t>C v A</t>
  </si>
  <si>
    <t>Master Sheet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</si>
  <si>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</si>
  <si>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</si>
  <si>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</si>
  <si>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</si>
  <si>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</si>
  <si>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</si>
  <si>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</si>
  <si>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</si>
  <si>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</si>
  <si>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</si>
  <si>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t>Team</t>
  </si>
  <si>
    <t>y</t>
  </si>
  <si>
    <t>values</t>
  </si>
  <si>
    <t>total</t>
  </si>
  <si>
    <t>working area</t>
  </si>
  <si>
    <t xml:space="preserve">list </t>
  </si>
  <si>
    <t>Judges</t>
  </si>
  <si>
    <t>Referee</t>
  </si>
  <si>
    <t>under 30</t>
  </si>
  <si>
    <t>over 75</t>
  </si>
  <si>
    <t>over</t>
  </si>
  <si>
    <t>Combined age</t>
  </si>
  <si>
    <t>Joker</t>
  </si>
  <si>
    <t>Win = 3 points, Draw = 2 points each, Lose = 1 point - with joker 6,2,0</t>
  </si>
  <si>
    <t>age</t>
  </si>
  <si>
    <t>bonus</t>
  </si>
  <si>
    <t>Base Points</t>
  </si>
  <si>
    <t>total combined number of junior and intermediate skaters</t>
  </si>
  <si>
    <t>Win = 3 points, Draw = 2 points each, Lose = 1 point</t>
  </si>
  <si>
    <t>skaters'</t>
  </si>
  <si>
    <t>Junior Result</t>
  </si>
  <si>
    <t>Intermediate Result</t>
  </si>
  <si>
    <t>Dance points</t>
  </si>
  <si>
    <r>
      <t>Junior</t>
    </r>
    <r>
      <rPr>
        <b/>
        <sz val="18"/>
        <rFont val="Arial"/>
        <family val="2"/>
      </rPr>
      <t xml:space="preserve"> dance points</t>
    </r>
  </si>
  <si>
    <r>
      <t>Intermediate</t>
    </r>
    <r>
      <rPr>
        <b/>
        <sz val="18"/>
        <rFont val="Arial"/>
        <family val="2"/>
      </rPr>
      <t xml:space="preserve"> dance points</t>
    </r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</si>
  <si>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 Result</t>
    </r>
  </si>
  <si>
    <t>Total dance points</t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</si>
  <si>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Dance+Bonus</t>
    </r>
  </si>
  <si>
    <t>Bonus points</t>
  </si>
  <si>
    <t>Total combined points</t>
  </si>
  <si>
    <t>Senior Result</t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</si>
  <si>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</t>
    </r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</si>
  <si>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 and Bonus</t>
    </r>
  </si>
  <si>
    <r>
      <t>Agreed adjustment points (</t>
    </r>
    <r>
      <rPr>
        <b/>
        <sz val="14"/>
        <rFont val="Arial"/>
        <family val="2"/>
      </rPr>
      <t>e.g. penalty, bonus</t>
    </r>
    <r>
      <rPr>
        <b/>
        <sz val="18"/>
        <rFont val="Arial"/>
        <family val="2"/>
      </rPr>
      <t>)</t>
    </r>
  </si>
  <si>
    <t>Adjusted points</t>
  </si>
  <si>
    <t>Total place points this dance</t>
  </si>
  <si>
    <t>Total marks this dance</t>
  </si>
  <si>
    <t>= mandatory</t>
  </si>
  <si>
    <t>= optional</t>
  </si>
  <si>
    <t>Chelmsford</t>
  </si>
  <si>
    <t>j&amp;i dance</t>
  </si>
  <si>
    <t>j&amp;i dance+bonus</t>
  </si>
  <si>
    <t>senior</t>
  </si>
  <si>
    <t>Tab</t>
  </si>
  <si>
    <t>team1</t>
  </si>
  <si>
    <t>team2</t>
  </si>
  <si>
    <t>team3</t>
  </si>
  <si>
    <t>Combined scores to date</t>
  </si>
  <si>
    <t>Combined scores from previous round</t>
  </si>
  <si>
    <t>Junior dance 1</t>
  </si>
  <si>
    <t>Junior dance 2</t>
  </si>
  <si>
    <t>Intermediate dance 1</t>
  </si>
  <si>
    <r>
      <t xml:space="preserve">Junior </t>
    </r>
    <r>
      <rPr>
        <b/>
        <sz val="20"/>
        <color indexed="12"/>
        <rFont val="Tahoma"/>
        <family val="2"/>
      </rPr>
      <t>&amp; Intermediate</t>
    </r>
    <r>
      <rPr>
        <b/>
        <sz val="20"/>
        <color indexed="14"/>
        <rFont val="Tahoma"/>
        <family val="2"/>
      </rPr>
      <t xml:space="preserve"> Competitions</t>
    </r>
  </si>
  <si>
    <t>Intermediate dance 2</t>
  </si>
  <si>
    <t>Senior dance 2</t>
  </si>
  <si>
    <t>Senior dance 1</t>
  </si>
  <si>
    <t>Club</t>
  </si>
  <si>
    <t>work fields - combined scores</t>
  </si>
  <si>
    <t>work fields - previous scores</t>
  </si>
  <si>
    <t>Catherine Kempt</t>
  </si>
  <si>
    <t>Barrie Haigh</t>
  </si>
  <si>
    <t>Val Edwards</t>
  </si>
  <si>
    <t>John Hemsley</t>
  </si>
  <si>
    <t>Brian Tuffney</t>
  </si>
  <si>
    <t>Barrie</t>
  </si>
  <si>
    <t>Gillingham</t>
  </si>
  <si>
    <t>Streatham</t>
  </si>
  <si>
    <t>Toni</t>
  </si>
  <si>
    <t>Sunday 12th July</t>
  </si>
  <si>
    <t>4:30 - 7:30pm</t>
  </si>
  <si>
    <t>Prelim Foxtrot</t>
  </si>
  <si>
    <t>Rhythm Blues</t>
  </si>
  <si>
    <t>Swing Dance</t>
  </si>
  <si>
    <t>14 Step</t>
  </si>
  <si>
    <t>European Waltz</t>
  </si>
  <si>
    <t>Blues</t>
  </si>
  <si>
    <t>Chloe Hardy</t>
  </si>
  <si>
    <t>Zachary Martin</t>
  </si>
  <si>
    <t>Caroline Brennan</t>
  </si>
  <si>
    <t>Courtney Wagon</t>
  </si>
  <si>
    <t>Oliver Martin</t>
  </si>
  <si>
    <t>Joanna</t>
  </si>
  <si>
    <t>Edna Boden</t>
  </si>
  <si>
    <t>Juliet Lane</t>
  </si>
  <si>
    <t>Bill Patten</t>
  </si>
  <si>
    <t>jeanette brazier</t>
  </si>
  <si>
    <t>bob stringer</t>
  </si>
  <si>
    <t>nikomis fletcher</t>
  </si>
  <si>
    <t>jim hollom</t>
  </si>
  <si>
    <t>toni thomas</t>
  </si>
  <si>
    <t>twizzle</t>
  </si>
  <si>
    <t>barbara bone</t>
  </si>
  <si>
    <t>francis fuchs</t>
  </si>
  <si>
    <t>maddie prentice</t>
  </si>
  <si>
    <t xml:space="preserve">roz </t>
  </si>
  <si>
    <t>colin</t>
  </si>
  <si>
    <t>jess</t>
  </si>
  <si>
    <t>patrick</t>
  </si>
  <si>
    <t>gordon</t>
  </si>
  <si>
    <t>nadya</t>
  </si>
  <si>
    <t>leslie</t>
  </si>
  <si>
    <t>alex</t>
  </si>
  <si>
    <t>ralph</t>
  </si>
  <si>
    <t>jan</t>
  </si>
  <si>
    <t>olivia</t>
  </si>
  <si>
    <t>robert</t>
  </si>
  <si>
    <t>sashiko</t>
  </si>
  <si>
    <t>hiroki</t>
  </si>
  <si>
    <t>Toni Thomas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</si>
</sst>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47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3" fillId="3" borderId="0" applyNumberFormat="0" applyBorder="0" applyAlignment="0" applyProtection="0"/>
    <xf numFmtId="0" fontId="57" fillId="20" borderId="1" applyNumberFormat="0" applyAlignment="0" applyProtection="0"/>
    <xf numFmtId="0" fontId="5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5" fillId="7" borderId="1" applyNumberFormat="0" applyAlignment="0" applyProtection="0"/>
    <xf numFmtId="0" fontId="58" fillId="0" borderId="6" applyNumberFormat="0" applyFill="0" applyAlignment="0" applyProtection="0"/>
    <xf numFmtId="0" fontId="54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0" fillId="0" borderId="0" xfId="55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20" xfId="0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7" fillId="0" borderId="21" xfId="0" applyFont="1" applyBorder="1" applyAlignment="1">
      <alignment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27" fillId="22" borderId="22" xfId="0" applyFont="1" applyFill="1" applyBorder="1" applyAlignment="1" applyProtection="1">
      <alignment horizontal="center" vertical="center" wrapText="1"/>
      <protection/>
    </xf>
    <xf numFmtId="0" fontId="27" fillId="22" borderId="23" xfId="0" applyFont="1" applyFill="1" applyBorder="1" applyAlignment="1" applyProtection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vertical="center"/>
      <protection/>
    </xf>
    <xf numFmtId="0" fontId="10" fillId="0" borderId="20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10" fillId="0" borderId="23" xfId="55" applyFont="1" applyBorder="1" applyAlignment="1">
      <alignment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horizontal="left"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7" fillId="0" borderId="0" xfId="55" applyFont="1" applyBorder="1" applyAlignment="1" applyProtection="1">
      <alignment vertical="center"/>
      <protection/>
    </xf>
    <xf numFmtId="0" fontId="37" fillId="0" borderId="0" xfId="55" applyFont="1" applyAlignment="1" applyProtection="1">
      <alignment horizontal="left" vertical="center"/>
      <protection/>
    </xf>
    <xf numFmtId="0" fontId="38" fillId="0" borderId="0" xfId="55" applyFont="1" applyAlignment="1" applyProtection="1">
      <alignment vertical="center"/>
      <protection/>
    </xf>
    <xf numFmtId="0" fontId="39" fillId="0" borderId="0" xfId="55" applyFont="1" applyAlignment="1" applyProtection="1">
      <alignment vertical="center"/>
      <protection/>
    </xf>
    <xf numFmtId="0" fontId="37" fillId="0" borderId="0" xfId="55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vertical="center"/>
      <protection/>
    </xf>
    <xf numFmtId="0" fontId="10" fillId="0" borderId="0" xfId="55" applyFont="1" applyBorder="1" applyAlignment="1" applyProtection="1">
      <alignment vertical="center"/>
      <protection/>
    </xf>
    <xf numFmtId="0" fontId="10" fillId="0" borderId="0" xfId="55" applyFont="1" applyAlignment="1" applyProtection="1">
      <alignment horizontal="center" vertical="center"/>
      <protection/>
    </xf>
    <xf numFmtId="0" fontId="9" fillId="0" borderId="25" xfId="55" applyFont="1" applyBorder="1" applyAlignment="1" applyProtection="1">
      <alignment vertical="center"/>
      <protection/>
    </xf>
    <xf numFmtId="0" fontId="9" fillId="0" borderId="10" xfId="55" applyFont="1" applyBorder="1" applyAlignment="1" applyProtection="1">
      <alignment vertical="center"/>
      <protection/>
    </xf>
    <xf numFmtId="0" fontId="10" fillId="0" borderId="10" xfId="55" applyFont="1" applyBorder="1" applyAlignment="1" applyProtection="1">
      <alignment horizontal="left" vertical="center"/>
      <protection/>
    </xf>
    <xf numFmtId="0" fontId="10" fillId="0" borderId="26" xfId="55" applyFont="1" applyBorder="1" applyAlignment="1" applyProtection="1">
      <alignment horizontal="center" vertical="center"/>
      <protection/>
    </xf>
    <xf numFmtId="0" fontId="10" fillId="0" borderId="27" xfId="55" applyFont="1" applyBorder="1" applyAlignment="1" applyProtection="1">
      <alignment horizontal="center" vertical="center"/>
      <protection/>
    </xf>
    <xf numFmtId="0" fontId="9" fillId="0" borderId="0" xfId="55" applyFont="1" applyBorder="1" applyAlignment="1" applyProtection="1">
      <alignment vertical="center"/>
      <protection/>
    </xf>
    <xf numFmtId="0" fontId="10" fillId="0" borderId="0" xfId="55" applyFont="1" applyBorder="1" applyAlignment="1" applyProtection="1">
      <alignment horizontal="right" vertical="center"/>
      <protection/>
    </xf>
    <xf numFmtId="0" fontId="9" fillId="0" borderId="0" xfId="55" applyFont="1" applyAlignment="1" applyProtection="1">
      <alignment horizontal="center" vertical="center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vertical="center"/>
      <protection/>
    </xf>
    <xf numFmtId="0" fontId="12" fillId="0" borderId="0" xfId="55" applyFont="1" applyAlignment="1" applyProtection="1">
      <alignment horizontal="center" vertical="center"/>
      <protection/>
    </xf>
    <xf numFmtId="0" fontId="12" fillId="0" borderId="28" xfId="55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55" applyFont="1" applyBorder="1" applyAlignment="1">
      <alignment vertical="center"/>
      <protection/>
    </xf>
    <xf numFmtId="0" fontId="38" fillId="0" borderId="0" xfId="55" applyFont="1" applyBorder="1" applyAlignment="1">
      <alignment vertical="center"/>
      <protection/>
    </xf>
    <xf numFmtId="0" fontId="38" fillId="0" borderId="0" xfId="55" applyFont="1" applyBorder="1" applyAlignment="1">
      <alignment horizontal="right" vertical="center"/>
      <protection/>
    </xf>
    <xf numFmtId="0" fontId="38" fillId="0" borderId="0" xfId="55" applyFont="1" applyBorder="1" applyAlignment="1">
      <alignment horizontal="left" vertical="center"/>
      <protection/>
    </xf>
    <xf numFmtId="0" fontId="38" fillId="0" borderId="0" xfId="55" applyFont="1" applyAlignment="1">
      <alignment vertical="center"/>
      <protection/>
    </xf>
    <xf numFmtId="0" fontId="38" fillId="0" borderId="0" xfId="55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55" applyFont="1" applyBorder="1" applyAlignment="1" applyProtection="1">
      <alignment horizontal="center" vertical="center"/>
      <protection/>
    </xf>
    <xf numFmtId="0" fontId="7" fillId="0" borderId="0" xfId="55" applyFont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vertical="center"/>
      <protection/>
    </xf>
    <xf numFmtId="0" fontId="24" fillId="0" borderId="0" xfId="55" applyFont="1" applyFill="1" applyBorder="1" applyAlignment="1" applyProtection="1">
      <alignment vertical="center"/>
      <protection/>
    </xf>
    <xf numFmtId="0" fontId="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center" vertical="center"/>
      <protection/>
    </xf>
    <xf numFmtId="0" fontId="33" fillId="0" borderId="0" xfId="55" applyFont="1" applyAlignment="1" applyProtection="1">
      <alignment vertical="center"/>
      <protection/>
    </xf>
    <xf numFmtId="0" fontId="25" fillId="0" borderId="0" xfId="55" applyFont="1" applyFill="1" applyBorder="1" applyAlignment="1" applyProtection="1">
      <alignment vertical="center"/>
      <protection/>
    </xf>
    <xf numFmtId="0" fontId="14" fillId="0" borderId="0" xfId="55" applyFont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8" fillId="0" borderId="0" xfId="55" applyFont="1" applyBorder="1" applyAlignment="1" applyProtection="1">
      <alignment vertical="center"/>
      <protection/>
    </xf>
    <xf numFmtId="0" fontId="8" fillId="0" borderId="0" xfId="55" applyFont="1" applyAlignment="1" applyProtection="1">
      <alignment vertical="center"/>
      <protection/>
    </xf>
    <xf numFmtId="0" fontId="7" fillId="0" borderId="0" xfId="55" applyFont="1" applyBorder="1" applyAlignment="1" applyProtection="1">
      <alignment horizontal="center" vertical="center"/>
      <protection/>
    </xf>
    <xf numFmtId="0" fontId="8" fillId="0" borderId="0" xfId="55" applyFont="1" applyBorder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2" fillId="0" borderId="0" xfId="55" applyFont="1" applyBorder="1" applyAlignment="1" applyProtection="1">
      <alignment vertical="center"/>
      <protection/>
    </xf>
    <xf numFmtId="0" fontId="42" fillId="0" borderId="0" xfId="55" applyFont="1" applyBorder="1" applyAlignment="1" applyProtection="1">
      <alignment vertical="center"/>
      <protection/>
    </xf>
    <xf numFmtId="0" fontId="10" fillId="0" borderId="32" xfId="55" applyFont="1" applyBorder="1" applyAlignment="1" applyProtection="1">
      <alignment vertical="center"/>
      <protection/>
    </xf>
    <xf numFmtId="0" fontId="12" fillId="0" borderId="33" xfId="55" applyFont="1" applyBorder="1" applyAlignment="1" applyProtection="1">
      <alignment vertical="center"/>
      <protection/>
    </xf>
    <xf numFmtId="0" fontId="12" fillId="0" borderId="32" xfId="55" applyFont="1" applyBorder="1" applyAlignment="1" applyProtection="1">
      <alignment vertical="center"/>
      <protection/>
    </xf>
    <xf numFmtId="0" fontId="10" fillId="0" borderId="33" xfId="55" applyFont="1" applyBorder="1" applyAlignment="1" applyProtection="1">
      <alignment vertical="center"/>
      <protection/>
    </xf>
    <xf numFmtId="0" fontId="41" fillId="0" borderId="33" xfId="55" applyFont="1" applyBorder="1" applyAlignment="1" applyProtection="1">
      <alignment horizontal="right" vertical="center"/>
      <protection/>
    </xf>
    <xf numFmtId="0" fontId="10" fillId="0" borderId="34" xfId="55" applyFont="1" applyBorder="1" applyAlignment="1" applyProtection="1">
      <alignment horizontal="center" vertical="center"/>
      <protection/>
    </xf>
    <xf numFmtId="0" fontId="10" fillId="0" borderId="35" xfId="55" applyFont="1" applyBorder="1" applyAlignment="1" applyProtection="1">
      <alignment horizontal="center" vertical="center"/>
      <protection/>
    </xf>
    <xf numFmtId="0" fontId="10" fillId="0" borderId="11" xfId="55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0" fillId="0" borderId="0" xfId="55" applyFont="1" applyBorder="1" applyAlignment="1" applyProtection="1">
      <alignment horizontal="left" vertical="center"/>
      <protection/>
    </xf>
    <xf numFmtId="0" fontId="12" fillId="0" borderId="0" xfId="55" applyFont="1" applyFill="1" applyAlignment="1" applyProtection="1">
      <alignment horizontal="center" vertical="center"/>
      <protection/>
    </xf>
    <xf numFmtId="0" fontId="10" fillId="0" borderId="0" xfId="55" applyFont="1" applyFill="1" applyAlignment="1" applyProtection="1">
      <alignment horizontal="center" vertical="center"/>
      <protection/>
    </xf>
    <xf numFmtId="0" fontId="12" fillId="0" borderId="0" xfId="55" applyFont="1" applyBorder="1" applyAlignment="1" applyProtection="1">
      <alignment horizontal="center" vertical="center"/>
      <protection/>
    </xf>
    <xf numFmtId="0" fontId="12" fillId="0" borderId="0" xfId="55" applyFont="1" applyFill="1" applyBorder="1" applyAlignment="1" applyProtection="1">
      <alignment horizontal="center" vertical="center"/>
      <protection/>
    </xf>
    <xf numFmtId="0" fontId="9" fillId="0" borderId="0" xfId="55" applyFont="1" applyAlignment="1" applyProtection="1">
      <alignment horizontal="center" vertical="center" textRotation="45"/>
      <protection/>
    </xf>
    <xf numFmtId="0" fontId="9" fillId="0" borderId="0" xfId="55" applyFont="1" applyBorder="1" applyAlignment="1" applyProtection="1">
      <alignment horizontal="center" vertical="center" textRotation="45"/>
      <protection/>
    </xf>
    <xf numFmtId="0" fontId="12" fillId="0" borderId="28" xfId="55" applyFont="1" applyFill="1" applyBorder="1" applyAlignment="1" applyProtection="1">
      <alignment horizontal="center" vertical="center"/>
      <protection/>
    </xf>
    <xf numFmtId="0" fontId="12" fillId="0" borderId="0" xfId="55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 applyProtection="1">
      <alignment vertical="center"/>
      <protection/>
    </xf>
    <xf numFmtId="0" fontId="12" fillId="0" borderId="0" xfId="55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2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0" fillId="0" borderId="33" xfId="55" applyFont="1" applyBorder="1" applyAlignment="1" applyProtection="1">
      <alignment horizontal="right" vertical="center"/>
      <protection/>
    </xf>
    <xf numFmtId="0" fontId="41" fillId="0" borderId="0" xfId="55" applyFont="1" applyBorder="1" applyAlignment="1" applyProtection="1">
      <alignment horizontal="right" vertical="center"/>
      <protection/>
    </xf>
    <xf numFmtId="0" fontId="10" fillId="0" borderId="32" xfId="55" applyFont="1" applyBorder="1" applyAlignment="1" applyProtection="1">
      <alignment horizontal="right" vertical="center"/>
      <protection/>
    </xf>
    <xf numFmtId="0" fontId="42" fillId="0" borderId="32" xfId="55" applyFont="1" applyBorder="1" applyAlignment="1" applyProtection="1">
      <alignment vertical="center"/>
      <protection/>
    </xf>
    <xf numFmtId="0" fontId="10" fillId="0" borderId="36" xfId="55" applyFont="1" applyBorder="1" applyAlignment="1" applyProtection="1">
      <alignment horizontal="right" vertical="center"/>
      <protection/>
    </xf>
    <xf numFmtId="0" fontId="43" fillId="0" borderId="38" xfId="55" applyFont="1" applyBorder="1" applyAlignment="1" applyProtection="1">
      <alignment vertical="center"/>
      <protection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27" fillId="22" borderId="10" xfId="0" applyNumberFormat="1" applyFont="1" applyFill="1" applyBorder="1" applyAlignment="1">
      <alignment horizontal="center" vertical="center"/>
    </xf>
    <xf numFmtId="1" fontId="27" fillId="22" borderId="24" xfId="0" applyNumberFormat="1" applyFont="1" applyFill="1" applyBorder="1" applyAlignment="1">
      <alignment horizontal="center" vertical="center"/>
    </xf>
    <xf numFmtId="0" fontId="28" fillId="0" borderId="0" xfId="55" applyFont="1" applyBorder="1" applyAlignment="1">
      <alignment horizontal="center" vertical="center"/>
      <protection/>
    </xf>
    <xf numFmtId="0" fontId="28" fillId="0" borderId="0" xfId="55" applyFont="1" applyAlignment="1">
      <alignment vertical="center"/>
      <protection/>
    </xf>
    <xf numFmtId="0" fontId="28" fillId="0" borderId="0" xfId="55" applyFont="1" applyBorder="1" applyAlignment="1">
      <alignment horizontal="right" vertical="center"/>
      <protection/>
    </xf>
    <xf numFmtId="0" fontId="28" fillId="0" borderId="0" xfId="55" applyFont="1" applyBorder="1" applyAlignment="1">
      <alignment horizontal="left" vertical="center"/>
      <protection/>
    </xf>
    <xf numFmtId="1" fontId="4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4" borderId="46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 locked="0"/>
    </xf>
    <xf numFmtId="0" fontId="4" fillId="24" borderId="37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0" fontId="46" fillId="0" borderId="29" xfId="0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 applyProtection="1">
      <alignment horizontal="center" vertical="center" wrapText="1"/>
      <protection/>
    </xf>
    <xf numFmtId="0" fontId="46" fillId="0" borderId="46" xfId="0" applyFont="1" applyFill="1" applyBorder="1" applyAlignment="1" applyProtection="1">
      <alignment horizontal="center" vertical="center" wrapText="1"/>
      <protection/>
    </xf>
    <xf numFmtId="0" fontId="46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" fontId="4" fillId="7" borderId="10" xfId="0" applyNumberFormat="1" applyFont="1" applyFill="1" applyBorder="1" applyAlignment="1" applyProtection="1">
      <alignment horizontal="center" vertical="center"/>
      <protection locked="0"/>
    </xf>
    <xf numFmtId="1" fontId="4" fillId="7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7" fillId="24" borderId="10" xfId="55" applyFont="1" applyFill="1" applyBorder="1" applyAlignment="1" applyProtection="1">
      <alignment vertical="center"/>
      <protection locked="0"/>
    </xf>
    <xf numFmtId="49" fontId="7" fillId="24" borderId="10" xfId="55" applyNumberFormat="1" applyFont="1" applyFill="1" applyBorder="1" applyAlignment="1" applyProtection="1">
      <alignment horizontal="left" vertical="center"/>
      <protection locked="0"/>
    </xf>
    <xf numFmtId="0" fontId="10" fillId="24" borderId="10" xfId="55" applyFont="1" applyFill="1" applyBorder="1" applyAlignment="1" applyProtection="1">
      <alignment horizontal="center" vertical="center"/>
      <protection locked="0"/>
    </xf>
    <xf numFmtId="0" fontId="10" fillId="0" borderId="0" xfId="55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18" fillId="0" borderId="51" xfId="55" applyFont="1" applyBorder="1" applyAlignment="1" applyProtection="1">
      <alignment horizontal="left" vertical="center"/>
      <protection/>
    </xf>
    <xf numFmtId="0" fontId="18" fillId="0" borderId="51" xfId="55" applyFont="1" applyBorder="1" applyAlignment="1" applyProtection="1">
      <alignment vertical="center"/>
      <protection/>
    </xf>
    <xf numFmtId="0" fontId="10" fillId="0" borderId="52" xfId="55" applyFont="1" applyBorder="1" applyAlignment="1" applyProtection="1">
      <alignment vertical="center"/>
      <protection/>
    </xf>
    <xf numFmtId="0" fontId="10" fillId="26" borderId="44" xfId="55" applyFont="1" applyFill="1" applyBorder="1" applyAlignment="1" applyProtection="1">
      <alignment vertical="center"/>
      <protection/>
    </xf>
    <xf numFmtId="0" fontId="10" fillId="26" borderId="22" xfId="55" applyFont="1" applyFill="1" applyBorder="1" applyAlignment="1" applyProtection="1">
      <alignment vertical="center"/>
      <protection/>
    </xf>
    <xf numFmtId="0" fontId="13" fillId="0" borderId="51" xfId="55" applyFont="1" applyBorder="1" applyAlignment="1" applyProtection="1">
      <alignment horizontal="left" vertical="center"/>
      <protection/>
    </xf>
    <xf numFmtId="0" fontId="13" fillId="0" borderId="51" xfId="55" applyFont="1" applyBorder="1" applyAlignment="1" applyProtection="1">
      <alignment vertical="center"/>
      <protection/>
    </xf>
    <xf numFmtId="0" fontId="10" fillId="0" borderId="51" xfId="55" applyFont="1" applyBorder="1" applyAlignment="1" applyProtection="1">
      <alignment horizontal="left" vertical="center"/>
      <protection/>
    </xf>
    <xf numFmtId="0" fontId="10" fillId="0" borderId="51" xfId="55" applyFont="1" applyBorder="1" applyAlignment="1" applyProtection="1">
      <alignment vertical="center"/>
      <protection/>
    </xf>
    <xf numFmtId="0" fontId="8" fillId="0" borderId="0" xfId="55" applyFont="1" applyBorder="1" applyAlignment="1" applyProtection="1" quotePrefix="1">
      <alignment vertical="center"/>
      <protection/>
    </xf>
    <xf numFmtId="0" fontId="8" fillId="24" borderId="10" xfId="55" applyFont="1" applyFill="1" applyBorder="1" applyAlignment="1" applyProtection="1">
      <alignment vertical="center"/>
      <protection/>
    </xf>
    <xf numFmtId="0" fontId="8" fillId="7" borderId="10" xfId="55" applyFont="1" applyFill="1" applyBorder="1" applyAlignment="1" applyProtection="1">
      <alignment vertical="center"/>
      <protection/>
    </xf>
    <xf numFmtId="49" fontId="7" fillId="7" borderId="10" xfId="55" applyNumberFormat="1" applyFont="1" applyFill="1" applyBorder="1" applyAlignment="1" applyProtection="1">
      <alignment vertical="center"/>
      <protection locked="0"/>
    </xf>
    <xf numFmtId="0" fontId="7" fillId="7" borderId="10" xfId="55" applyFont="1" applyFill="1" applyBorder="1" applyAlignment="1" applyProtection="1">
      <alignment vertical="center"/>
      <protection locked="0"/>
    </xf>
    <xf numFmtId="0" fontId="7" fillId="7" borderId="10" xfId="55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10" fillId="0" borderId="0" xfId="55" applyFont="1" applyBorder="1" applyAlignment="1" quotePrefix="1">
      <alignment horizontal="center" vertical="center"/>
      <protection/>
    </xf>
    <xf numFmtId="1" fontId="28" fillId="0" borderId="0" xfId="0" applyNumberFormat="1" applyFont="1" applyFill="1" applyAlignment="1">
      <alignment horizontal="center" vertical="center"/>
    </xf>
    <xf numFmtId="0" fontId="2" fillId="24" borderId="25" xfId="55" applyFont="1" applyFill="1" applyBorder="1" applyAlignment="1" applyProtection="1">
      <alignment horizontal="center" vertical="center"/>
      <protection locked="0"/>
    </xf>
    <xf numFmtId="49" fontId="7" fillId="24" borderId="26" xfId="55" applyNumberFormat="1" applyFont="1" applyFill="1" applyBorder="1" applyAlignment="1" applyProtection="1">
      <alignment vertical="center"/>
      <protection locked="0"/>
    </xf>
    <xf numFmtId="0" fontId="7" fillId="24" borderId="26" xfId="55" applyFont="1" applyFill="1" applyBorder="1" applyAlignment="1" applyProtection="1">
      <alignment vertical="center"/>
      <protection locked="0"/>
    </xf>
    <xf numFmtId="0" fontId="7" fillId="0" borderId="27" xfId="55" applyFont="1" applyBorder="1" applyAlignment="1" applyProtection="1">
      <alignment horizontal="center" vertical="center"/>
      <protection/>
    </xf>
    <xf numFmtId="0" fontId="7" fillId="0" borderId="0" xfId="0" applyFont="1" applyAlignment="1" quotePrefix="1">
      <alignment horizontal="left" vertical="center"/>
    </xf>
    <xf numFmtId="0" fontId="10" fillId="0" borderId="11" xfId="55" applyFont="1" applyBorder="1" applyAlignment="1">
      <alignment horizontal="center" vertical="center"/>
      <protection/>
    </xf>
    <xf numFmtId="0" fontId="10" fillId="0" borderId="53" xfId="55" applyFont="1" applyBorder="1" applyAlignment="1">
      <alignment horizontal="center" vertical="center"/>
      <protection/>
    </xf>
    <xf numFmtId="0" fontId="10" fillId="0" borderId="54" xfId="55" applyFont="1" applyBorder="1" applyAlignment="1">
      <alignment vertical="center"/>
      <protection/>
    </xf>
    <xf numFmtId="0" fontId="9" fillId="0" borderId="20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55" applyFont="1" applyFill="1" applyBorder="1" applyAlignment="1">
      <alignment vertical="center"/>
      <protection/>
    </xf>
    <xf numFmtId="0" fontId="47" fillId="0" borderId="55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7" borderId="44" xfId="0" applyFill="1" applyBorder="1" applyAlignment="1" applyProtection="1">
      <alignment vertical="center"/>
      <protection locked="0"/>
    </xf>
    <xf numFmtId="0" fontId="10" fillId="7" borderId="20" xfId="55" applyFon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12" fillId="0" borderId="28" xfId="55" applyFont="1" applyBorder="1" applyAlignment="1" applyProtection="1">
      <alignment horizontal="right" vertical="center"/>
      <protection/>
    </xf>
    <xf numFmtId="0" fontId="9" fillId="0" borderId="59" xfId="55" applyFont="1" applyBorder="1" applyAlignment="1" applyProtection="1">
      <alignment vertical="center"/>
      <protection/>
    </xf>
    <xf numFmtId="0" fontId="8" fillId="0" borderId="51" xfId="55" applyFont="1" applyBorder="1" applyAlignment="1" applyProtection="1">
      <alignment vertical="center"/>
      <protection/>
    </xf>
    <xf numFmtId="0" fontId="10" fillId="7" borderId="17" xfId="55" applyFont="1" applyFill="1" applyBorder="1" applyAlignment="1" applyProtection="1">
      <alignment horizontal="left" vertical="center"/>
      <protection locked="0"/>
    </xf>
    <xf numFmtId="0" fontId="0" fillId="7" borderId="43" xfId="0" applyFill="1" applyBorder="1" applyAlignment="1" applyProtection="1">
      <alignment vertical="center"/>
      <protection locked="0"/>
    </xf>
    <xf numFmtId="0" fontId="26" fillId="0" borderId="0" xfId="55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60" xfId="55" applyFont="1" applyBorder="1" applyAlignment="1" applyProtection="1">
      <alignment horizontal="center" vertical="center"/>
      <protection/>
    </xf>
    <xf numFmtId="0" fontId="10" fillId="0" borderId="52" xfId="55" applyFont="1" applyBorder="1" applyAlignment="1" applyProtection="1">
      <alignment horizontal="center" vertical="center"/>
      <protection/>
    </xf>
    <xf numFmtId="0" fontId="10" fillId="7" borderId="44" xfId="55" applyFont="1" applyFill="1" applyBorder="1" applyAlignment="1" applyProtection="1">
      <alignment horizontal="left" vertical="center"/>
      <protection locked="0"/>
    </xf>
    <xf numFmtId="0" fontId="0" fillId="7" borderId="45" xfId="0" applyFill="1" applyBorder="1" applyAlignment="1" applyProtection="1">
      <alignment vertical="center"/>
      <protection locked="0"/>
    </xf>
    <xf numFmtId="0" fontId="10" fillId="7" borderId="22" xfId="55" applyFont="1" applyFill="1" applyBorder="1" applyAlignment="1" applyProtection="1">
      <alignment horizontal="left"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0" fontId="10" fillId="7" borderId="42" xfId="55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right" vertical="center"/>
    </xf>
    <xf numFmtId="0" fontId="12" fillId="0" borderId="0" xfId="55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10" fillId="0" borderId="0" xfId="55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6" fillId="0" borderId="59" xfId="55" applyFont="1" applyBorder="1" applyAlignment="1" applyProtection="1">
      <alignment vertical="center"/>
      <protection/>
    </xf>
    <xf numFmtId="0" fontId="17" fillId="0" borderId="51" xfId="55" applyFont="1" applyBorder="1" applyAlignment="1" applyProtection="1">
      <alignment vertical="center"/>
      <protection/>
    </xf>
    <xf numFmtId="0" fontId="11" fillId="0" borderId="59" xfId="55" applyFont="1" applyBorder="1" applyAlignment="1" applyProtection="1">
      <alignment vertical="center"/>
      <protection/>
    </xf>
    <xf numFmtId="0" fontId="19" fillId="0" borderId="51" xfId="55" applyFont="1" applyBorder="1" applyAlignment="1" applyProtection="1">
      <alignment vertical="center"/>
      <protection/>
    </xf>
    <xf numFmtId="0" fontId="10" fillId="0" borderId="0" xfId="55" applyFont="1" applyAlignment="1" applyProtection="1">
      <alignment horizontal="center" vertical="center"/>
      <protection/>
    </xf>
    <xf numFmtId="0" fontId="10" fillId="0" borderId="25" xfId="55" applyFont="1" applyBorder="1" applyAlignment="1" applyProtection="1">
      <alignment horizontal="left" vertical="center"/>
      <protection/>
    </xf>
    <xf numFmtId="0" fontId="10" fillId="0" borderId="26" xfId="55" applyFont="1" applyBorder="1" applyAlignment="1" applyProtection="1">
      <alignment horizontal="left" vertical="center"/>
      <protection/>
    </xf>
    <xf numFmtId="0" fontId="8" fillId="0" borderId="26" xfId="55" applyFont="1" applyBorder="1" applyAlignment="1" applyProtection="1">
      <alignment vertical="center"/>
      <protection/>
    </xf>
    <xf numFmtId="0" fontId="8" fillId="0" borderId="27" xfId="55" applyFont="1" applyBorder="1" applyAlignment="1" applyProtection="1">
      <alignment vertical="center"/>
      <protection/>
    </xf>
    <xf numFmtId="0" fontId="10" fillId="7" borderId="25" xfId="55" applyFont="1" applyFill="1" applyBorder="1" applyAlignment="1" applyProtection="1">
      <alignment vertical="center"/>
      <protection locked="0"/>
    </xf>
    <xf numFmtId="0" fontId="8" fillId="7" borderId="26" xfId="55" applyFill="1" applyBorder="1" applyAlignment="1" applyProtection="1">
      <alignment vertical="center"/>
      <protection locked="0"/>
    </xf>
    <xf numFmtId="0" fontId="8" fillId="7" borderId="27" xfId="55" applyFill="1" applyBorder="1" applyAlignment="1" applyProtection="1">
      <alignment vertical="center"/>
      <protection locked="0"/>
    </xf>
    <xf numFmtId="0" fontId="9" fillId="0" borderId="0" xfId="55" applyFont="1" applyAlignment="1" applyProtection="1">
      <alignment horizontal="center" vertical="center" textRotation="45"/>
      <protection/>
    </xf>
    <xf numFmtId="0" fontId="9" fillId="0" borderId="46" xfId="55" applyFont="1" applyBorder="1" applyAlignment="1" applyProtection="1">
      <alignment horizontal="center" vertical="center" textRotation="45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0" fillId="0" borderId="61" xfId="0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/>
    </xf>
    <xf numFmtId="0" fontId="3" fillId="0" borderId="6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59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40" fillId="0" borderId="4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2" fillId="0" borderId="61" xfId="0" applyFont="1" applyFill="1" applyBorder="1" applyAlignment="1" applyProtection="1">
      <alignment vertical="center" wrapText="1"/>
      <protection/>
    </xf>
    <xf numFmtId="0" fontId="23" fillId="0" borderId="62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2" fillId="0" borderId="48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1" xfId="0" applyFont="1" applyFill="1" applyBorder="1" applyAlignment="1" applyProtection="1">
      <alignment vertical="center" wrapText="1"/>
      <protection/>
    </xf>
    <xf numFmtId="0" fontId="0" fillId="0" borderId="62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4" fillId="0" borderId="59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10" fillId="0" borderId="44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10" fillId="0" borderId="57" xfId="55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2" xfId="55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3" fillId="0" borderId="17" xfId="55" applyFont="1" applyBorder="1" applyAlignment="1">
      <alignment horizontal="center" vertical="center"/>
      <protection/>
    </xf>
    <xf numFmtId="0" fontId="13" fillId="0" borderId="44" xfId="55" applyFont="1" applyBorder="1" applyAlignment="1">
      <alignment horizontal="center" vertical="center"/>
      <protection/>
    </xf>
    <xf numFmtId="0" fontId="13" fillId="0" borderId="45" xfId="55" applyFont="1" applyBorder="1" applyAlignment="1">
      <alignment horizontal="center" vertical="center"/>
      <protection/>
    </xf>
    <xf numFmtId="0" fontId="9" fillId="0" borderId="67" xfId="55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0" xfId="55" applyFont="1" applyAlignment="1">
      <alignment horizontal="center" vertical="center"/>
      <protection/>
    </xf>
    <xf numFmtId="0" fontId="18" fillId="0" borderId="17" xfId="55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18" fillId="0" borderId="69" xfId="55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5" fillId="0" borderId="0" xfId="5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44" xfId="55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DL final team and music 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2"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9">
      <selection activeCell="B28" sqref="B28"/>
    </sheetView>
  </sheetViews>
  <sheetFormatPr defaultColWidth="11.421875" defaultRowHeight="12.75"/>
  <cols>
    <col min="1" max="1" width="12.8515625" style="107" customWidth="1"/>
    <col min="2" max="2" width="28.00390625" style="107" bestFit="1" customWidth="1"/>
    <col min="3" max="3" width="8.8515625" style="110" bestFit="1" customWidth="1"/>
    <col min="4" max="6" width="5.7109375" style="107" customWidth="1"/>
    <col min="7" max="7" width="18.28125" style="107" bestFit="1" customWidth="1"/>
    <col min="8" max="8" width="26.00390625" style="107" customWidth="1"/>
    <col min="9" max="9" width="15.57421875" style="107" customWidth="1"/>
    <col min="10" max="16384" width="11.421875" style="107" customWidth="1"/>
  </cols>
  <sheetData>
    <row r="1" spans="1:7" s="93" customFormat="1" ht="19.5" customHeight="1">
      <c r="A1" s="268" t="s">
        <v>48</v>
      </c>
      <c r="B1" s="269"/>
      <c r="C1" s="269"/>
      <c r="D1" s="269"/>
      <c r="E1" s="269"/>
      <c r="F1" s="269"/>
      <c r="G1" s="269"/>
    </row>
    <row r="2" spans="1:7" s="93" customFormat="1" ht="19.5" customHeight="1">
      <c r="A2" s="94"/>
      <c r="B2" s="54"/>
      <c r="C2" s="108"/>
      <c r="D2" s="54"/>
      <c r="E2" s="54"/>
      <c r="F2" s="54"/>
      <c r="G2" s="95"/>
    </row>
    <row r="3" spans="1:7" s="93" customFormat="1" ht="19.5" customHeight="1">
      <c r="A3" s="94" t="s">
        <v>16</v>
      </c>
      <c r="B3" s="208" t="s">
        <v>124</v>
      </c>
      <c r="C3" s="104"/>
      <c r="D3" s="96"/>
      <c r="E3" s="96"/>
      <c r="F3" s="96"/>
      <c r="G3" s="54"/>
    </row>
    <row r="4" spans="1:7" s="93" customFormat="1" ht="19.5" customHeight="1">
      <c r="A4" s="94" t="s">
        <v>17</v>
      </c>
      <c r="B4" s="209" t="s">
        <v>127</v>
      </c>
      <c r="C4" s="104"/>
      <c r="D4" s="96"/>
      <c r="E4" s="96"/>
      <c r="F4" s="96"/>
      <c r="G4" s="54"/>
    </row>
    <row r="5" spans="1:7" s="93" customFormat="1" ht="19.5" customHeight="1">
      <c r="A5" s="94" t="s">
        <v>18</v>
      </c>
      <c r="B5" s="209" t="s">
        <v>128</v>
      </c>
      <c r="C5" s="104"/>
      <c r="D5" s="96"/>
      <c r="E5" s="96"/>
      <c r="F5" s="96"/>
      <c r="G5" s="54"/>
    </row>
    <row r="6" spans="1:7" s="93" customFormat="1" ht="19.5" customHeight="1">
      <c r="A6" s="94"/>
      <c r="B6" s="54"/>
      <c r="C6" s="270" t="s">
        <v>19</v>
      </c>
      <c r="D6" s="271"/>
      <c r="E6" s="271"/>
      <c r="F6" s="271"/>
      <c r="G6" s="271"/>
    </row>
    <row r="7" spans="1:7" s="93" customFormat="1" ht="19.5" customHeight="1">
      <c r="A7" s="97" t="s">
        <v>52</v>
      </c>
      <c r="B7" s="54"/>
      <c r="C7" s="108"/>
      <c r="D7" s="54"/>
      <c r="E7" s="92" t="s">
        <v>20</v>
      </c>
      <c r="F7" s="54"/>
      <c r="G7" s="92" t="s">
        <v>57</v>
      </c>
    </row>
    <row r="8" spans="1:7" s="93" customFormat="1" ht="19.5" customHeight="1">
      <c r="A8" s="94"/>
      <c r="B8" s="98"/>
      <c r="C8" s="92" t="s">
        <v>21</v>
      </c>
      <c r="D8" s="99" t="s">
        <v>22</v>
      </c>
      <c r="E8" s="99" t="s">
        <v>23</v>
      </c>
      <c r="F8" s="99" t="s">
        <v>24</v>
      </c>
      <c r="G8" s="54"/>
    </row>
    <row r="9" spans="1:8" s="93" customFormat="1" ht="19.5" customHeight="1">
      <c r="A9" s="94" t="s">
        <v>25</v>
      </c>
      <c r="B9" s="208" t="s">
        <v>129</v>
      </c>
      <c r="C9" s="228"/>
      <c r="D9" s="228"/>
      <c r="E9" s="228"/>
      <c r="F9" s="228"/>
      <c r="G9" s="227"/>
      <c r="H9" s="100" t="s">
        <v>31</v>
      </c>
    </row>
    <row r="10" spans="1:8" s="93" customFormat="1" ht="19.5" customHeight="1">
      <c r="A10" s="94" t="s">
        <v>27</v>
      </c>
      <c r="B10" s="208" t="s">
        <v>130</v>
      </c>
      <c r="C10" s="228"/>
      <c r="D10" s="228"/>
      <c r="E10" s="228"/>
      <c r="F10" s="228"/>
      <c r="G10" s="227"/>
      <c r="H10" s="100" t="s">
        <v>26</v>
      </c>
    </row>
    <row r="11" spans="1:8" s="93" customFormat="1" ht="19.5" customHeight="1">
      <c r="A11" s="54"/>
      <c r="B11" s="54"/>
      <c r="C11" s="108"/>
      <c r="D11" s="54"/>
      <c r="E11" s="54"/>
      <c r="F11" s="54"/>
      <c r="G11" s="54"/>
      <c r="H11" s="100" t="s">
        <v>55</v>
      </c>
    </row>
    <row r="12" spans="1:8" s="93" customFormat="1" ht="19.5" customHeight="1">
      <c r="A12" s="54"/>
      <c r="B12" s="54"/>
      <c r="C12" s="108"/>
      <c r="D12" s="54"/>
      <c r="E12" s="54"/>
      <c r="F12" s="54"/>
      <c r="G12" s="54"/>
      <c r="H12" s="100" t="s">
        <v>28</v>
      </c>
    </row>
    <row r="13" spans="1:8" s="93" customFormat="1" ht="19.5" customHeight="1">
      <c r="A13" s="101" t="s">
        <v>53</v>
      </c>
      <c r="B13" s="54"/>
      <c r="C13" s="108"/>
      <c r="D13" s="54"/>
      <c r="E13" s="92" t="s">
        <v>20</v>
      </c>
      <c r="F13" s="54"/>
      <c r="G13" s="92" t="s">
        <v>57</v>
      </c>
      <c r="H13" s="100" t="s">
        <v>56</v>
      </c>
    </row>
    <row r="14" spans="1:8" s="93" customFormat="1" ht="19.5" customHeight="1">
      <c r="A14" s="94"/>
      <c r="B14" s="98"/>
      <c r="C14" s="92" t="s">
        <v>21</v>
      </c>
      <c r="D14" s="99" t="s">
        <v>22</v>
      </c>
      <c r="E14" s="99" t="s">
        <v>23</v>
      </c>
      <c r="F14" s="99" t="s">
        <v>24</v>
      </c>
      <c r="G14" s="54"/>
      <c r="H14" s="102"/>
    </row>
    <row r="15" spans="1:8" s="93" customFormat="1" ht="19.5" customHeight="1">
      <c r="A15" s="94" t="s">
        <v>25</v>
      </c>
      <c r="B15" s="208" t="s">
        <v>131</v>
      </c>
      <c r="C15" s="228"/>
      <c r="D15" s="228"/>
      <c r="E15" s="228"/>
      <c r="F15" s="228"/>
      <c r="G15" s="227"/>
      <c r="H15" s="102"/>
    </row>
    <row r="16" spans="1:8" s="93" customFormat="1" ht="19.5" customHeight="1">
      <c r="A16" s="94" t="s">
        <v>27</v>
      </c>
      <c r="B16" s="208" t="s">
        <v>132</v>
      </c>
      <c r="C16" s="228"/>
      <c r="D16" s="228"/>
      <c r="E16" s="228"/>
      <c r="F16" s="228"/>
      <c r="G16" s="227"/>
      <c r="H16" s="102"/>
    </row>
    <row r="17" spans="1:8" s="93" customFormat="1" ht="19.5" customHeight="1">
      <c r="A17" s="54"/>
      <c r="B17" s="54"/>
      <c r="C17" s="108"/>
      <c r="D17" s="54"/>
      <c r="E17" s="54"/>
      <c r="F17" s="54"/>
      <c r="G17" s="54"/>
      <c r="H17" s="102"/>
    </row>
    <row r="18" spans="1:8" s="93" customFormat="1" ht="19.5" customHeight="1">
      <c r="A18" s="54"/>
      <c r="B18" s="54"/>
      <c r="C18" s="108"/>
      <c r="D18" s="54"/>
      <c r="E18" s="54"/>
      <c r="F18" s="54"/>
      <c r="G18" s="54"/>
      <c r="H18" s="102"/>
    </row>
    <row r="19" spans="1:7" s="93" customFormat="1" ht="19.5" customHeight="1">
      <c r="A19" s="103" t="s">
        <v>54</v>
      </c>
      <c r="B19" s="54"/>
      <c r="C19" s="108"/>
      <c r="D19" s="54"/>
      <c r="E19" s="92" t="s">
        <v>20</v>
      </c>
      <c r="F19" s="54"/>
      <c r="G19" s="92" t="s">
        <v>57</v>
      </c>
    </row>
    <row r="20" spans="1:7" s="93" customFormat="1" ht="19.5" customHeight="1">
      <c r="A20" s="94"/>
      <c r="B20" s="98"/>
      <c r="C20" s="92" t="s">
        <v>21</v>
      </c>
      <c r="D20" s="99" t="s">
        <v>22</v>
      </c>
      <c r="E20" s="99" t="s">
        <v>23</v>
      </c>
      <c r="F20" s="99" t="s">
        <v>24</v>
      </c>
      <c r="G20" s="54"/>
    </row>
    <row r="21" spans="1:8" s="93" customFormat="1" ht="19.5" customHeight="1">
      <c r="A21" s="94" t="s">
        <v>25</v>
      </c>
      <c r="B21" s="208" t="s">
        <v>133</v>
      </c>
      <c r="C21" s="228"/>
      <c r="D21" s="228"/>
      <c r="E21" s="228"/>
      <c r="F21" s="228"/>
      <c r="G21" s="227"/>
      <c r="H21" s="102"/>
    </row>
    <row r="22" spans="1:8" s="93" customFormat="1" ht="19.5" customHeight="1">
      <c r="A22" s="94" t="s">
        <v>27</v>
      </c>
      <c r="B22" s="208" t="s">
        <v>134</v>
      </c>
      <c r="C22" s="228"/>
      <c r="D22" s="228"/>
      <c r="E22" s="228"/>
      <c r="F22" s="228"/>
      <c r="G22" s="227"/>
      <c r="H22" s="102"/>
    </row>
    <row r="23" spans="1:8" s="93" customFormat="1" ht="19.5" customHeight="1">
      <c r="A23" s="54"/>
      <c r="B23" s="96"/>
      <c r="C23" s="104"/>
      <c r="D23" s="104"/>
      <c r="E23" s="104"/>
      <c r="F23" s="104"/>
      <c r="G23" s="96"/>
      <c r="H23" s="102"/>
    </row>
    <row r="24" spans="1:8" s="93" customFormat="1" ht="19.5" customHeight="1">
      <c r="A24" s="54"/>
      <c r="B24" s="96"/>
      <c r="C24" s="104"/>
      <c r="D24" s="104"/>
      <c r="E24" s="104"/>
      <c r="F24" s="104"/>
      <c r="G24" s="54"/>
      <c r="H24" s="102"/>
    </row>
    <row r="25" spans="1:7" s="93" customFormat="1" ht="19.5" customHeight="1">
      <c r="A25" s="54" t="s">
        <v>29</v>
      </c>
      <c r="B25" s="54" t="s">
        <v>30</v>
      </c>
      <c r="C25" s="108" t="s">
        <v>102</v>
      </c>
      <c r="D25" s="104"/>
      <c r="E25" s="104"/>
      <c r="F25" s="104"/>
      <c r="G25" s="54"/>
    </row>
    <row r="26" spans="1:7" ht="19.5" customHeight="1">
      <c r="A26" s="234" t="s">
        <v>1</v>
      </c>
      <c r="B26" s="235" t="s">
        <v>124</v>
      </c>
      <c r="C26" s="237" t="s">
        <v>103</v>
      </c>
      <c r="D26" s="106" t="s">
        <v>32</v>
      </c>
      <c r="E26" s="106" t="s">
        <v>32</v>
      </c>
      <c r="F26" s="224" t="s">
        <v>32</v>
      </c>
      <c r="G26" s="223" t="s">
        <v>96</v>
      </c>
    </row>
    <row r="27" spans="1:7" ht="19.5" customHeight="1">
      <c r="A27" s="234" t="s">
        <v>2</v>
      </c>
      <c r="B27" s="235" t="s">
        <v>98</v>
      </c>
      <c r="C27" s="237" t="s">
        <v>104</v>
      </c>
      <c r="D27" s="106" t="s">
        <v>32</v>
      </c>
      <c r="E27" s="106" t="s">
        <v>32</v>
      </c>
      <c r="F27" s="225" t="s">
        <v>32</v>
      </c>
      <c r="G27" s="223" t="s">
        <v>97</v>
      </c>
    </row>
    <row r="28" spans="1:7" ht="19.5" customHeight="1">
      <c r="A28" s="234" t="s">
        <v>3</v>
      </c>
      <c r="B28" s="236" t="s">
        <v>125</v>
      </c>
      <c r="C28" s="237" t="s">
        <v>105</v>
      </c>
      <c r="D28" s="106" t="s">
        <v>32</v>
      </c>
      <c r="E28" s="106" t="s">
        <v>32</v>
      </c>
      <c r="F28" s="106" t="s">
        <v>32</v>
      </c>
      <c r="G28" s="106"/>
    </row>
    <row r="29" spans="1:8" s="93" customFormat="1" ht="19.5" customHeight="1">
      <c r="A29" s="54"/>
      <c r="B29" s="96"/>
      <c r="C29" s="104"/>
      <c r="D29" s="104"/>
      <c r="E29" s="104"/>
      <c r="F29" s="104"/>
      <c r="G29" s="54"/>
      <c r="H29" s="102"/>
    </row>
    <row r="30" spans="1:7" ht="19.5" customHeight="1">
      <c r="A30" s="54" t="s">
        <v>66</v>
      </c>
      <c r="B30" s="226"/>
      <c r="C30" s="109" t="s">
        <v>32</v>
      </c>
      <c r="D30" s="106" t="s">
        <v>32</v>
      </c>
      <c r="E30" s="106" t="s">
        <v>32</v>
      </c>
      <c r="F30" s="106" t="s">
        <v>32</v>
      </c>
      <c r="G30" s="106"/>
    </row>
    <row r="31" spans="1:7" s="93" customFormat="1" ht="19.5" customHeight="1">
      <c r="A31" s="54" t="s">
        <v>65</v>
      </c>
      <c r="B31" s="54"/>
      <c r="C31" s="108"/>
      <c r="D31" s="104"/>
      <c r="E31" s="104"/>
      <c r="F31" s="104"/>
      <c r="G31" s="54"/>
    </row>
    <row r="32" spans="1:7" ht="19.5" customHeight="1">
      <c r="A32" s="105">
        <v>1</v>
      </c>
      <c r="B32" s="226" t="s">
        <v>141</v>
      </c>
      <c r="C32" s="109" t="s">
        <v>32</v>
      </c>
      <c r="D32" s="106" t="s">
        <v>32</v>
      </c>
      <c r="E32" s="106" t="s">
        <v>32</v>
      </c>
      <c r="F32" s="106" t="s">
        <v>32</v>
      </c>
      <c r="G32" s="106"/>
    </row>
    <row r="33" spans="1:7" ht="19.5" customHeight="1">
      <c r="A33" s="105">
        <v>2</v>
      </c>
      <c r="B33" s="227" t="s">
        <v>142</v>
      </c>
      <c r="C33" s="109" t="s">
        <v>32</v>
      </c>
      <c r="D33" s="106" t="s">
        <v>32</v>
      </c>
      <c r="E33" s="106" t="s">
        <v>32</v>
      </c>
      <c r="F33" s="106" t="s">
        <v>32</v>
      </c>
      <c r="G33" s="106"/>
    </row>
    <row r="34" spans="1:7" ht="19.5" customHeight="1">
      <c r="A34" s="105">
        <v>3</v>
      </c>
      <c r="B34" s="227" t="s">
        <v>143</v>
      </c>
      <c r="C34" s="109" t="s">
        <v>32</v>
      </c>
      <c r="D34" s="106" t="s">
        <v>32</v>
      </c>
      <c r="E34" s="106" t="s">
        <v>32</v>
      </c>
      <c r="F34" s="106" t="s">
        <v>32</v>
      </c>
      <c r="G34" s="106"/>
    </row>
    <row r="35" spans="1:7" s="93" customFormat="1" ht="19.5" customHeight="1">
      <c r="A35" s="54" t="s">
        <v>32</v>
      </c>
      <c r="B35" s="54"/>
      <c r="C35" s="108"/>
      <c r="D35" s="104"/>
      <c r="E35" s="104"/>
      <c r="F35" s="104"/>
      <c r="G35" s="54"/>
    </row>
  </sheetData>
  <sheetProtection password="CAEF"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15:G16 G21:G22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South East Regional Heat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6">
      <selection activeCell="B3" sqref="B3:D3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 t="str">
        <f>IF(Master!A26="","",Master!A26)</f>
        <v>A</v>
      </c>
      <c r="C1" s="55" t="str">
        <f>IF(Master!B26="","",Master!B26)</f>
        <v>Gillingham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94" t="s">
        <v>123</v>
      </c>
      <c r="C3" s="295"/>
      <c r="D3" s="296"/>
      <c r="F3" s="63" t="s">
        <v>16</v>
      </c>
      <c r="G3" s="290" t="str">
        <f>IF(Master!B3="","",Master!B3)</f>
        <v>Gillingham</v>
      </c>
      <c r="H3" s="291"/>
      <c r="I3" s="291"/>
      <c r="J3" s="292"/>
      <c r="K3" s="293"/>
    </row>
    <row r="4" spans="6:11" s="59" customFormat="1" ht="19.5" customHeight="1">
      <c r="F4" s="63" t="s">
        <v>17</v>
      </c>
      <c r="G4" s="290" t="str">
        <f>IF(Master!$B$4="","",Master!$B$4)</f>
        <v>Sunday 12th July</v>
      </c>
      <c r="H4" s="291"/>
      <c r="I4" s="291"/>
      <c r="J4" s="292"/>
      <c r="K4" s="293"/>
    </row>
    <row r="5" spans="6:11" s="59" customFormat="1" ht="19.5" customHeight="1">
      <c r="F5" s="63" t="s">
        <v>18</v>
      </c>
      <c r="G5" s="64" t="str">
        <f>IF(Master!$B$5="","",Master!$B$5)</f>
        <v>4:30 - 7:30pm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97" t="s">
        <v>71</v>
      </c>
      <c r="I7" s="129"/>
      <c r="J7" s="289" t="s">
        <v>70</v>
      </c>
      <c r="K7" s="289"/>
      <c r="M7" s="272" t="s">
        <v>63</v>
      </c>
      <c r="N7" s="273"/>
    </row>
    <row r="8" spans="1:14" s="59" customFormat="1" ht="19.5" customHeight="1" thickBot="1">
      <c r="A8" s="59" t="s">
        <v>34</v>
      </c>
      <c r="B8" s="289" t="s">
        <v>35</v>
      </c>
      <c r="C8" s="289"/>
      <c r="E8" s="289" t="s">
        <v>36</v>
      </c>
      <c r="F8" s="289"/>
      <c r="H8" s="297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85" t="s">
        <v>37</v>
      </c>
      <c r="B9" s="286"/>
      <c r="C9" s="214" t="str">
        <f>IF(Master!B9="","",Master!B9)</f>
        <v>Prelim Foxtrot</v>
      </c>
      <c r="D9" s="215"/>
      <c r="E9" s="215"/>
      <c r="F9" s="216"/>
      <c r="H9" s="298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66" t="s">
        <v>135</v>
      </c>
      <c r="C10" s="260"/>
      <c r="D10" s="217"/>
      <c r="E10" s="274" t="s">
        <v>136</v>
      </c>
      <c r="F10" s="275"/>
      <c r="G10" s="71" t="str">
        <f>IF(Jnr!$I$10="","",(IF(Jnr!$I$10&gt;Jnr!$J$10,"won",IF(Jnr!$I$10=Jnr!$J$10,"drew",IF(Jnr!$I$10&lt;Jnr!$J$10,"lost","")))))</f>
        <v>won</v>
      </c>
      <c r="H10" s="210"/>
      <c r="I10" s="70"/>
      <c r="J10" s="210" t="s">
        <v>60</v>
      </c>
      <c r="K10" s="210"/>
      <c r="L10" s="71"/>
      <c r="M10" s="121" t="s">
        <v>58</v>
      </c>
      <c r="N10" s="115">
        <f>IF(J10="y",1,IF(K10="y",2,0))</f>
        <v>1</v>
      </c>
    </row>
    <row r="11" spans="1:14" s="59" customFormat="1" ht="19.5" customHeight="1" thickBot="1">
      <c r="A11" s="69">
        <v>2</v>
      </c>
      <c r="B11" s="261" t="s">
        <v>137</v>
      </c>
      <c r="C11" s="262"/>
      <c r="D11" s="218"/>
      <c r="E11" s="276" t="s">
        <v>122</v>
      </c>
      <c r="F11" s="277"/>
      <c r="G11" s="71" t="str">
        <f>IF(Jnr!$I$12="","",(IF(Jnr!$I$12&gt;Jnr!$K$12,"won",IF(Jnr!$I$12=Jnr!$K$12,"drew",IF(Jnr!$I$12&lt;Jnr!$K$12,"lost","")))))</f>
        <v>lost</v>
      </c>
      <c r="H11" s="210"/>
      <c r="I11" s="70"/>
      <c r="J11" s="210"/>
      <c r="K11" s="210" t="s">
        <v>60</v>
      </c>
      <c r="L11" s="111"/>
      <c r="M11" s="122" t="s">
        <v>60</v>
      </c>
      <c r="N11" s="115">
        <f>IF(J11="y",1,IF(K11="y",2,0))</f>
        <v>2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85" t="s">
        <v>38</v>
      </c>
      <c r="B13" s="286"/>
      <c r="C13" s="214" t="str">
        <f>IF(Master!B10="","",Master!B10)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66" t="s">
        <v>120</v>
      </c>
      <c r="C14" s="260"/>
      <c r="D14" s="217"/>
      <c r="E14" s="274" t="s">
        <v>121</v>
      </c>
      <c r="F14" s="275"/>
      <c r="G14" s="71" t="str">
        <f>IF(Jnr!$I$18="","",(IF(Jnr!$I$18&gt;Jnr!$J$18,"won",IF(Jnr!$I$18=Jnr!$J$18,"drew",IF(Jnr!$I$18&lt;Jnr!$J$18,"lost","")))))</f>
        <v>won</v>
      </c>
      <c r="H14" s="210"/>
      <c r="I14" s="70"/>
      <c r="J14" s="210"/>
      <c r="K14" s="210" t="s">
        <v>60</v>
      </c>
      <c r="L14" s="71"/>
      <c r="M14" s="118"/>
      <c r="N14" s="115">
        <f>IF(J14="y",1,IF(K14="y",2,0))</f>
        <v>2</v>
      </c>
    </row>
    <row r="15" spans="1:14" s="59" customFormat="1" ht="19.5" customHeight="1" thickBot="1">
      <c r="A15" s="69">
        <v>4</v>
      </c>
      <c r="B15" s="261" t="s">
        <v>138</v>
      </c>
      <c r="C15" s="262"/>
      <c r="D15" s="218"/>
      <c r="E15" s="276" t="s">
        <v>139</v>
      </c>
      <c r="F15" s="277"/>
      <c r="G15" s="71" t="str">
        <f>IF(Jnr!$I$20="","",(IF(Jnr!$I$20&gt;Jnr!$K$20,"won",IF(Jnr!$I$20=Jnr!$K$20,"drew",IF(Jnr!$I$20&lt;Jnr!$K$20,"lost","")))))</f>
        <v>won</v>
      </c>
      <c r="H15" s="210"/>
      <c r="I15" s="70"/>
      <c r="J15" s="210"/>
      <c r="K15" s="210"/>
      <c r="L15" s="71"/>
      <c r="M15" s="118"/>
      <c r="N15" s="115">
        <f>IF(J15="y",1,IF(K15="y",2,0))</f>
        <v>0</v>
      </c>
    </row>
    <row r="16" spans="1:14" ht="19.5" customHeight="1">
      <c r="A16" s="113"/>
      <c r="B16" s="113"/>
      <c r="C16" s="113"/>
      <c r="D16" s="113"/>
      <c r="E16" s="283"/>
      <c r="F16" s="284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87" t="s">
        <v>39</v>
      </c>
      <c r="B18" s="288"/>
      <c r="C18" s="219" t="str">
        <f>IF(Master!B15="","",Master!B15)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66" t="s">
        <v>118</v>
      </c>
      <c r="C19" s="260"/>
      <c r="D19" s="217"/>
      <c r="E19" s="274" t="s">
        <v>119</v>
      </c>
      <c r="F19" s="275"/>
      <c r="G19" s="71" t="str">
        <f>IF(Inter!$I$10="","",(IF(Inter!$I$10&gt;Inter!$J$10,"won",IF(Inter!$I$10=Inter!$J$10,"drew",IF(Inter!$I$10&lt;Inter!$J$10,"lost","")))))</f>
        <v>won</v>
      </c>
      <c r="H19" s="210"/>
      <c r="I19" s="70"/>
      <c r="J19" s="210"/>
      <c r="K19" s="210"/>
      <c r="L19" s="71"/>
      <c r="M19" s="118"/>
      <c r="N19" s="115">
        <f>IF(J19="y",1,IF(K19="y",2,0))</f>
        <v>0</v>
      </c>
    </row>
    <row r="20" spans="1:14" s="59" customFormat="1" ht="19.5" customHeight="1" thickBot="1">
      <c r="A20" s="69">
        <v>6</v>
      </c>
      <c r="B20" s="261" t="s">
        <v>118</v>
      </c>
      <c r="C20" s="262"/>
      <c r="D20" s="218"/>
      <c r="E20" s="276" t="s">
        <v>119</v>
      </c>
      <c r="F20" s="277"/>
      <c r="G20" s="71" t="str">
        <f>IF(Inter!$I$12="","",(IF(Inter!$I$12&gt;Inter!$K$12,"won",IF(Inter!$I$12=Inter!$K$12,"drew",IF(Inter!$I$12&lt;Inter!$K$12,"lost","")))))</f>
        <v>won</v>
      </c>
      <c r="H20" s="210"/>
      <c r="I20" s="70"/>
      <c r="J20" s="210"/>
      <c r="K20" s="210" t="s">
        <v>60</v>
      </c>
      <c r="L20" s="71"/>
      <c r="M20" s="118"/>
      <c r="N20" s="115">
        <f>IF(J20="y",1,IF(K20="y",2,0))</f>
        <v>2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87" t="s">
        <v>40</v>
      </c>
      <c r="B22" s="28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66" t="s">
        <v>138</v>
      </c>
      <c r="C23" s="260"/>
      <c r="D23" s="217"/>
      <c r="E23" s="278" t="s">
        <v>139</v>
      </c>
      <c r="F23" s="267"/>
      <c r="G23" s="71" t="str">
        <f>IF(Inter!$I$18="","",(IF(Inter!$I$18&gt;Inter!$J$18,"won",IF(Inter!$I$18=Inter!$J$18,"drew",IF(Inter!$I$18&lt;Inter!$J$18,"lost","")))))</f>
        <v>won</v>
      </c>
      <c r="H23" s="210" t="s">
        <v>60</v>
      </c>
      <c r="I23" s="70"/>
      <c r="J23" s="210" t="s">
        <v>60</v>
      </c>
      <c r="K23" s="210"/>
      <c r="L23" s="71"/>
      <c r="M23" s="118"/>
      <c r="N23" s="115">
        <f>IF(J23="y",1,IF(K23="y",2,0))</f>
        <v>1</v>
      </c>
    </row>
    <row r="24" spans="1:14" s="59" customFormat="1" ht="19.5" customHeight="1" thickBot="1">
      <c r="A24" s="69">
        <v>8</v>
      </c>
      <c r="B24" s="261" t="s">
        <v>135</v>
      </c>
      <c r="C24" s="262"/>
      <c r="D24" s="218"/>
      <c r="E24" s="276" t="s">
        <v>119</v>
      </c>
      <c r="F24" s="277"/>
      <c r="G24" s="71" t="str">
        <f>IF(Inter!$I$20="","",(IF(Inter!$I$20&gt;Inter!$K$20,"won",IF(Inter!$I$20=Inter!$K$20,"drew",IF(Inter!$I$20&lt;Inter!$K$20,"lost","")))))</f>
        <v>lost</v>
      </c>
      <c r="H24" s="210"/>
      <c r="I24" s="70"/>
      <c r="J24" s="210"/>
      <c r="K24" s="210"/>
      <c r="L24" s="71"/>
      <c r="M24" s="118"/>
      <c r="N24" s="115">
        <f>IF(J24="y",1,IF(K24="y",2,0))</f>
        <v>0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80" t="s">
        <v>76</v>
      </c>
      <c r="D26" s="281"/>
      <c r="E26" s="281"/>
      <c r="F26" s="281"/>
      <c r="G26" s="281"/>
      <c r="H26" s="281"/>
      <c r="I26" s="281"/>
      <c r="J26" s="282"/>
      <c r="K26" s="210">
        <v>10</v>
      </c>
      <c r="M26" s="147" t="s">
        <v>74</v>
      </c>
      <c r="N26" s="115">
        <f>IF(SUM(K26-6)&gt;0,SUM(K26-6),0)</f>
        <v>4</v>
      </c>
    </row>
    <row r="27" spans="1:14" ht="19.5" customHeight="1">
      <c r="A27" s="74"/>
      <c r="B27" s="74"/>
      <c r="C27" s="263"/>
      <c r="D27" s="279"/>
      <c r="E27" s="279"/>
      <c r="F27" s="279"/>
      <c r="G27" s="279"/>
      <c r="H27" s="279"/>
      <c r="I27" s="279"/>
      <c r="J27" s="279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64" t="s">
        <v>41</v>
      </c>
      <c r="B29" s="265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66" t="s">
        <v>118</v>
      </c>
      <c r="C30" s="260"/>
      <c r="D30" s="217"/>
      <c r="E30" s="274" t="s">
        <v>119</v>
      </c>
      <c r="F30" s="275"/>
      <c r="G30" s="71" t="str">
        <f>IF(Snr!$I$10="","",(IF(Snr!$I$10&gt;Snr!$J$10,"won",IF(Snr!$I$10=Snr!$J$10,"drew",IF(Snr!$I$10&lt;Snr!$J$10,"lost","")))))</f>
        <v>won</v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61" t="s">
        <v>118</v>
      </c>
      <c r="C31" s="262"/>
      <c r="D31" s="218"/>
      <c r="E31" s="276" t="s">
        <v>119</v>
      </c>
      <c r="F31" s="277"/>
      <c r="G31" s="71" t="str">
        <f>IF(Snr!$I$12="","",(IF(Snr!$I$12&gt;Snr!$K$12,"won",IF(Snr!$I$12=Snr!$K$12,"drew",IF(Snr!$I$12&lt;Snr!$K$12,"lost","")))))</f>
        <v>won</v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64" t="s">
        <v>42</v>
      </c>
      <c r="B33" s="265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66" t="s">
        <v>118</v>
      </c>
      <c r="C34" s="260"/>
      <c r="D34" s="217"/>
      <c r="E34" s="274" t="s">
        <v>119</v>
      </c>
      <c r="F34" s="275"/>
      <c r="G34" s="71" t="str">
        <f>IF(Snr!$I$18="","",(IF(Snr!$I$18&gt;Snr!$J$18,"won",IF(Snr!$I$18=Snr!$J$18,"drew",IF(Snr!$I$18&lt;Snr!$J$18,"lost","")))))</f>
        <v>lost</v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61" t="s">
        <v>120</v>
      </c>
      <c r="C35" s="262"/>
      <c r="D35" s="218"/>
      <c r="E35" s="276" t="s">
        <v>119</v>
      </c>
      <c r="F35" s="277"/>
      <c r="G35" s="71" t="str">
        <f>IF(Snr!$I$20="","",(IF(Snr!$I$20&gt;Snr!$K$20,"won",IF(Snr!$I$20=Snr!$K$20,"drew",IF(Snr!$I$20&lt;Snr!$K$20,"lost","")))))</f>
        <v>lost</v>
      </c>
      <c r="H35" s="61"/>
      <c r="I35" s="61"/>
      <c r="J35" s="61"/>
      <c r="K35" s="61"/>
      <c r="L35" s="71"/>
      <c r="M35" s="151" t="s">
        <v>74</v>
      </c>
      <c r="N35" s="152">
        <f>SUM(N10:N26)</f>
        <v>12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24:C24"/>
    <mergeCell ref="A18:B18"/>
    <mergeCell ref="A22:B22"/>
    <mergeCell ref="B20:C20"/>
    <mergeCell ref="B19:C19"/>
    <mergeCell ref="B10:C10"/>
    <mergeCell ref="B11:C11"/>
    <mergeCell ref="B14:C14"/>
    <mergeCell ref="B15:C15"/>
    <mergeCell ref="A13:B13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A29:B29"/>
    <mergeCell ref="B34:C34"/>
    <mergeCell ref="B35:C35"/>
    <mergeCell ref="A33:B33"/>
    <mergeCell ref="B30:C30"/>
    <mergeCell ref="B31:C31"/>
    <mergeCell ref="M7:N7"/>
    <mergeCell ref="E30:F30"/>
    <mergeCell ref="E14:F14"/>
    <mergeCell ref="E15:F15"/>
    <mergeCell ref="E19:F19"/>
    <mergeCell ref="E20:F20"/>
    <mergeCell ref="E23:F23"/>
  </mergeCells>
  <conditionalFormatting sqref="G14:G15 G30:G31 G10:G11 G19:G20 G23:G25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B34:C35 B10:C11 B14:C15 B19:C20 B23:C24 B30:C31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E34:F35 E30:F31 E10:F11 E19:F20 E14:F15 E23:F24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4:K15 I23:I25 H10:K11 H19:K20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B1">
      <selection activeCell="B30" sqref="B30:C30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 t="str">
        <f>IF(Master!A27="","",Master!A27)</f>
        <v>B</v>
      </c>
      <c r="C1" s="55" t="str">
        <f>IF(Master!B27="","",Master!B27)</f>
        <v>Chelmsford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94" t="s">
        <v>126</v>
      </c>
      <c r="C3" s="295"/>
      <c r="D3" s="296"/>
      <c r="F3" s="63" t="s">
        <v>16</v>
      </c>
      <c r="G3" s="290" t="str">
        <f>IF(Master!$B$3="","",Master!$B$3)</f>
        <v>Gillingham</v>
      </c>
      <c r="H3" s="291"/>
      <c r="I3" s="291"/>
      <c r="J3" s="292"/>
      <c r="K3" s="293"/>
    </row>
    <row r="4" spans="6:11" s="59" customFormat="1" ht="19.5" customHeight="1">
      <c r="F4" s="63" t="s">
        <v>17</v>
      </c>
      <c r="G4" s="290" t="str">
        <f>IF(Master!$B$4="","",Master!$B$4)</f>
        <v>Sunday 12th July</v>
      </c>
      <c r="H4" s="291"/>
      <c r="I4" s="291"/>
      <c r="J4" s="292"/>
      <c r="K4" s="293"/>
    </row>
    <row r="5" spans="6:11" s="59" customFormat="1" ht="19.5" customHeight="1">
      <c r="F5" s="63" t="s">
        <v>18</v>
      </c>
      <c r="G5" s="64" t="str">
        <f>IF(Master!$B$5="","",Master!$B$5)</f>
        <v>4:30 - 7:30pm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97" t="s">
        <v>71</v>
      </c>
      <c r="I7" s="129"/>
      <c r="J7" s="289" t="s">
        <v>70</v>
      </c>
      <c r="K7" s="289"/>
      <c r="M7" s="272" t="s">
        <v>63</v>
      </c>
      <c r="N7" s="273"/>
    </row>
    <row r="8" spans="1:14" s="59" customFormat="1" ht="19.5" customHeight="1" thickBot="1">
      <c r="A8" s="59" t="s">
        <v>34</v>
      </c>
      <c r="B8" s="289" t="s">
        <v>35</v>
      </c>
      <c r="C8" s="289"/>
      <c r="E8" s="289" t="s">
        <v>36</v>
      </c>
      <c r="F8" s="289"/>
      <c r="H8" s="297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85" t="s">
        <v>37</v>
      </c>
      <c r="B9" s="286"/>
      <c r="C9" s="214" t="str">
        <f>IF(Master!$B$9="","",Master!$B$9)</f>
        <v>Prelim Foxtrot</v>
      </c>
      <c r="D9" s="215"/>
      <c r="E9" s="215"/>
      <c r="F9" s="216"/>
      <c r="H9" s="298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66" t="s">
        <v>144</v>
      </c>
      <c r="C10" s="260"/>
      <c r="D10" s="217"/>
      <c r="E10" s="274" t="s">
        <v>145</v>
      </c>
      <c r="F10" s="275"/>
      <c r="G10" s="71" t="str">
        <f>IF(Jnr!$J$10="","",(IF(Jnr!$J$10&gt;Jnr!$I$10,"won",IF(Jnr!$J$10=Jnr!$I$10,"drew",IF(Jnr!$J$10&lt;Jnr!$I$10,"lost","")))))</f>
        <v>lost</v>
      </c>
      <c r="H10" s="210"/>
      <c r="I10" s="70"/>
      <c r="J10" s="210"/>
      <c r="K10" s="210" t="s">
        <v>60</v>
      </c>
      <c r="L10" s="71"/>
      <c r="M10" s="121" t="s">
        <v>58</v>
      </c>
      <c r="N10" s="115">
        <f>IF(J10="y",1,IF(K10="y",2,0))</f>
        <v>2</v>
      </c>
    </row>
    <row r="11" spans="1:14" s="59" customFormat="1" ht="19.5" customHeight="1" thickBot="1">
      <c r="A11" s="69">
        <v>2</v>
      </c>
      <c r="B11" s="261" t="s">
        <v>144</v>
      </c>
      <c r="C11" s="262"/>
      <c r="D11" s="218"/>
      <c r="E11" s="276" t="s">
        <v>145</v>
      </c>
      <c r="F11" s="277"/>
      <c r="G11" s="71" t="str">
        <f>IF(Jnr!$J$11="","",(IF(Jnr!$J$11&gt;Jnr!$K$11,"won",IF(Jnr!$J$11=Jnr!$K$11,"drew",IF(Jnr!$J$11&lt;Jnr!$K$11,"lost","")))))</f>
        <v>won</v>
      </c>
      <c r="H11" s="210"/>
      <c r="I11" s="70"/>
      <c r="J11" s="210"/>
      <c r="K11" s="210"/>
      <c r="L11" s="111"/>
      <c r="M11" s="122" t="s">
        <v>60</v>
      </c>
      <c r="N11" s="115">
        <f>IF(J11="y",1,IF(K11="y",2,0))</f>
        <v>0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85" t="s">
        <v>38</v>
      </c>
      <c r="B13" s="286"/>
      <c r="C13" s="214" t="str">
        <f>IF(Master!$B$10="","",Master!$B$10)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66" t="s">
        <v>146</v>
      </c>
      <c r="C14" s="260"/>
      <c r="D14" s="217"/>
      <c r="E14" s="274" t="s">
        <v>147</v>
      </c>
      <c r="F14" s="275"/>
      <c r="G14" s="71" t="str">
        <f>IF(Jnr!$J$18="","",(IF(Jnr!$J$18&gt;Jnr!$I$18,"won",IF(Jnr!$J$18=Jnr!$I$18,"drew",IF(Jnr!$J$18&lt;Jnr!$I$18,"lost","")))))</f>
        <v>lost</v>
      </c>
      <c r="H14" s="210"/>
      <c r="I14" s="70"/>
      <c r="J14" s="210"/>
      <c r="K14" s="210"/>
      <c r="L14" s="71"/>
      <c r="M14" s="118"/>
      <c r="N14" s="115">
        <f>IF(J14="y",1,IF(K14="y",2,0))</f>
        <v>0</v>
      </c>
    </row>
    <row r="15" spans="1:14" s="59" customFormat="1" ht="19.5" customHeight="1" thickBot="1">
      <c r="A15" s="69">
        <v>4</v>
      </c>
      <c r="B15" s="261" t="s">
        <v>148</v>
      </c>
      <c r="C15" s="262"/>
      <c r="D15" s="218"/>
      <c r="E15" s="276" t="s">
        <v>147</v>
      </c>
      <c r="F15" s="277"/>
      <c r="G15" s="71" t="str">
        <f>IF(Jnr!$J$19="","",(IF(Jnr!$J$19&gt;Jnr!$K$19,"won",IF(Jnr!$J$19=Jnr!$K$19,"drew",IF(Jnr!$J$19&lt;Jnr!$K$19,"lost","")))))</f>
        <v>lost</v>
      </c>
      <c r="H15" s="210"/>
      <c r="I15" s="70"/>
      <c r="J15" s="210"/>
      <c r="K15" s="210" t="s">
        <v>60</v>
      </c>
      <c r="L15" s="71"/>
      <c r="M15" s="118"/>
      <c r="N15" s="115">
        <f>IF(J15="y",1,IF(K15="y",2,0))</f>
        <v>2</v>
      </c>
    </row>
    <row r="16" spans="1:14" ht="19.5" customHeight="1">
      <c r="A16" s="113"/>
      <c r="B16" s="113"/>
      <c r="C16" s="113"/>
      <c r="D16" s="113"/>
      <c r="E16" s="283"/>
      <c r="F16" s="284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87" t="s">
        <v>39</v>
      </c>
      <c r="B18" s="288"/>
      <c r="C18" s="219" t="str">
        <f>IF(Master!$B$15="","",Master!$B$15)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66" t="s">
        <v>144</v>
      </c>
      <c r="C19" s="260"/>
      <c r="D19" s="217"/>
      <c r="E19" s="274" t="s">
        <v>149</v>
      </c>
      <c r="F19" s="275"/>
      <c r="G19" s="71" t="str">
        <f>IF(Inter!$J$10="","",(IF(Inter!$J$10&gt;Inter!$I$10,"won",IF(Inter!$J$10=Inter!$I$10,"drew",IF(Inter!$J$10&lt;Inter!$I$10,"lost","")))))</f>
        <v>lost</v>
      </c>
      <c r="H19" s="210"/>
      <c r="I19" s="70"/>
      <c r="J19" s="210"/>
      <c r="K19" s="210"/>
      <c r="L19" s="71"/>
      <c r="M19" s="118"/>
      <c r="N19" s="115">
        <f>IF(J19="y",1,IF(K19="y",2,0))</f>
        <v>0</v>
      </c>
    </row>
    <row r="20" spans="1:14" s="59" customFormat="1" ht="19.5" customHeight="1" thickBot="1">
      <c r="A20" s="69">
        <v>6</v>
      </c>
      <c r="B20" s="261" t="s">
        <v>150</v>
      </c>
      <c r="C20" s="262"/>
      <c r="D20" s="218"/>
      <c r="E20" s="276" t="s">
        <v>151</v>
      </c>
      <c r="F20" s="277"/>
      <c r="G20" s="71" t="str">
        <f>IF(Inter!$J$11="","",(IF(Inter!$J$11&gt;Inter!$K$11,"won",IF(Inter!$J$11=Inter!$K$11,"drew",IF(Inter!$J$11&lt;Inter!$K$11,"lost","")))))</f>
        <v>drew</v>
      </c>
      <c r="H20" s="210" t="s">
        <v>60</v>
      </c>
      <c r="I20" s="70"/>
      <c r="J20" s="210"/>
      <c r="K20" s="210" t="s">
        <v>60</v>
      </c>
      <c r="L20" s="71"/>
      <c r="M20" s="118"/>
      <c r="N20" s="115">
        <f>IF(J20="y",1,IF(K20="y",2,0))</f>
        <v>2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87" t="s">
        <v>40</v>
      </c>
      <c r="B22" s="28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66" t="s">
        <v>152</v>
      </c>
      <c r="C23" s="260"/>
      <c r="D23" s="217"/>
      <c r="E23" s="274" t="s">
        <v>151</v>
      </c>
      <c r="F23" s="275"/>
      <c r="G23" s="71" t="str">
        <f>IF(Inter!$J$18="","",(IF(Inter!$J$18&gt;Inter!$I$18,"won",IF(Inter!$J$18=Inter!$I$18,"drew",IF(Inter!$J$18&lt;Inter!$I$18,"lost","")))))</f>
        <v>lost</v>
      </c>
      <c r="H23" s="210"/>
      <c r="I23" s="70"/>
      <c r="J23" s="210"/>
      <c r="K23" s="210"/>
      <c r="L23" s="71"/>
      <c r="M23" s="118"/>
      <c r="N23" s="115">
        <f>IF(J23="y",1,IF(K23="y",2,0))</f>
        <v>0</v>
      </c>
    </row>
    <row r="24" spans="1:14" s="59" customFormat="1" ht="19.5" customHeight="1" thickBot="1">
      <c r="A24" s="69">
        <v>8</v>
      </c>
      <c r="B24" s="261" t="s">
        <v>152</v>
      </c>
      <c r="C24" s="262"/>
      <c r="D24" s="218"/>
      <c r="E24" s="276" t="s">
        <v>151</v>
      </c>
      <c r="F24" s="277"/>
      <c r="G24" s="71" t="str">
        <f>IF(Inter!$J$19="","",(IF(Inter!$J$19&gt;Inter!$K$19,"won",IF(Inter!$J$19=Inter!$K$19,"drew",IF(Inter!$J$19&lt;Inter!$K$19,"lost","")))))</f>
        <v>won</v>
      </c>
      <c r="H24" s="210"/>
      <c r="I24" s="70"/>
      <c r="J24" s="210"/>
      <c r="K24" s="210"/>
      <c r="L24" s="71"/>
      <c r="M24" s="118"/>
      <c r="N24" s="115">
        <f>IF(J24="y",1,IF(K24="y",2,0))</f>
        <v>0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80" t="s">
        <v>76</v>
      </c>
      <c r="D26" s="281"/>
      <c r="E26" s="281"/>
      <c r="F26" s="281"/>
      <c r="G26" s="281"/>
      <c r="H26" s="281"/>
      <c r="I26" s="281"/>
      <c r="J26" s="282"/>
      <c r="K26" s="210">
        <v>9</v>
      </c>
      <c r="M26" s="147" t="s">
        <v>74</v>
      </c>
      <c r="N26" s="115">
        <f>IF(SUM(K26-6)&gt;0,SUM(K26-6),0)</f>
        <v>3</v>
      </c>
    </row>
    <row r="27" spans="1:14" ht="19.5" customHeight="1">
      <c r="A27" s="74"/>
      <c r="B27" s="74"/>
      <c r="C27" s="263"/>
      <c r="D27" s="279"/>
      <c r="E27" s="279"/>
      <c r="F27" s="279"/>
      <c r="G27" s="279"/>
      <c r="H27" s="279"/>
      <c r="I27" s="279"/>
      <c r="J27" s="279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64" t="s">
        <v>41</v>
      </c>
      <c r="B29" s="265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66" t="s">
        <v>167</v>
      </c>
      <c r="C30" s="260"/>
      <c r="D30" s="217"/>
      <c r="E30" s="274" t="s">
        <v>149</v>
      </c>
      <c r="F30" s="275"/>
      <c r="G30" s="71" t="str">
        <f>IF(Snr!$J$10="","",(IF(Snr!$J$10&gt;Snr!$I$10,"won",IF(Snr!$J$10=Snr!$I$10,"drew",IF(Snr!$J$10&lt;Snr!$I$10,"lost","")))))</f>
        <v>lost</v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61" t="s">
        <v>152</v>
      </c>
      <c r="C31" s="262"/>
      <c r="D31" s="218"/>
      <c r="E31" s="276" t="s">
        <v>149</v>
      </c>
      <c r="F31" s="277"/>
      <c r="G31" s="71" t="str">
        <f>IF(Snr!$J$11="","",(IF(Snr!$J$11&gt;Snr!$K$11,"won",IF(Snr!$J$11=Snr!$K$11,"drew",IF(Snr!$J$11&lt;Snr!$K$11,"lost","")))))</f>
        <v>won</v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64" t="s">
        <v>42</v>
      </c>
      <c r="B33" s="265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66" t="s">
        <v>152</v>
      </c>
      <c r="C34" s="260"/>
      <c r="D34" s="217"/>
      <c r="E34" s="274" t="s">
        <v>149</v>
      </c>
      <c r="F34" s="275"/>
      <c r="G34" s="71" t="str">
        <f>IF(Snr!$J$18="","",(IF(Snr!$J$18&gt;Snr!$I$18,"won",IF(Snr!$J$18=Snr!$I$18,"drew",IF(Snr!$J$18&lt;Snr!$I$18,"lost","")))))</f>
        <v>won</v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61" t="s">
        <v>152</v>
      </c>
      <c r="C35" s="262"/>
      <c r="D35" s="218"/>
      <c r="E35" s="276" t="s">
        <v>149</v>
      </c>
      <c r="F35" s="277"/>
      <c r="G35" s="71" t="str">
        <f>IF(Snr!$J$19="","",(IF(Snr!$J$19&gt;Snr!$K$19,"won",IF(Snr!$J$19=Snr!$K$19,"drew",IF(Snr!$J$19&lt;Snr!$K$19,"lost","")))))</f>
        <v>won</v>
      </c>
      <c r="H35" s="61"/>
      <c r="I35" s="61"/>
      <c r="J35" s="61"/>
      <c r="K35" s="61"/>
      <c r="L35" s="71"/>
      <c r="M35" s="151" t="s">
        <v>74</v>
      </c>
      <c r="N35" s="152">
        <f>SUM(N10:N26)</f>
        <v>9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M7:N7"/>
    <mergeCell ref="E30:F30"/>
    <mergeCell ref="E14:F14"/>
    <mergeCell ref="E15:F15"/>
    <mergeCell ref="E19:F19"/>
    <mergeCell ref="E20:F20"/>
    <mergeCell ref="E23:F23"/>
    <mergeCell ref="J7:K7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A9:B9"/>
    <mergeCell ref="G3:K3"/>
    <mergeCell ref="G4:K4"/>
    <mergeCell ref="B8:C8"/>
    <mergeCell ref="E8:F8"/>
    <mergeCell ref="B3:D3"/>
    <mergeCell ref="H7:H9"/>
  </mergeCells>
  <conditionalFormatting sqref="G19:G20 G23:G25 G14:G15 G10:G11 G30:G31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E10:F11 E14:F15 E19:F20 E23:F24 E30:F31 E34:F35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B10:C11 B23:C24 B34:C35 B14:C15 B19:C20 B30:C31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3">
      <selection activeCell="K14" sqref="K14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 t="str">
        <f>IF(Master!A28="","",Master!A28)</f>
        <v>C</v>
      </c>
      <c r="C1" s="55" t="str">
        <f>IF(Master!B28="","",Master!B28)</f>
        <v>Streatham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94" t="s">
        <v>140</v>
      </c>
      <c r="C3" s="295"/>
      <c r="D3" s="296"/>
      <c r="F3" s="63" t="s">
        <v>16</v>
      </c>
      <c r="G3" s="290" t="str">
        <f>IF(Master!$B$3="","",Master!$B$3)</f>
        <v>Gillingham</v>
      </c>
      <c r="H3" s="291"/>
      <c r="I3" s="291"/>
      <c r="J3" s="292"/>
      <c r="K3" s="293"/>
    </row>
    <row r="4" spans="6:11" s="59" customFormat="1" ht="19.5" customHeight="1">
      <c r="F4" s="63" t="s">
        <v>17</v>
      </c>
      <c r="G4" s="290" t="str">
        <f>IF(Master!$B$4="","",Master!$B$4)</f>
        <v>Sunday 12th July</v>
      </c>
      <c r="H4" s="291"/>
      <c r="I4" s="291"/>
      <c r="J4" s="292"/>
      <c r="K4" s="293"/>
    </row>
    <row r="5" spans="6:11" s="59" customFormat="1" ht="19.5" customHeight="1">
      <c r="F5" s="63" t="s">
        <v>18</v>
      </c>
      <c r="G5" s="64" t="str">
        <f>IF(Master!$B$5="","",Master!$B$5)</f>
        <v>4:30 - 7:30pm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97" t="s">
        <v>71</v>
      </c>
      <c r="I7" s="129"/>
      <c r="J7" s="289" t="s">
        <v>70</v>
      </c>
      <c r="K7" s="289"/>
      <c r="M7" s="272" t="s">
        <v>63</v>
      </c>
      <c r="N7" s="273"/>
    </row>
    <row r="8" spans="1:14" s="59" customFormat="1" ht="19.5" customHeight="1" thickBot="1">
      <c r="A8" s="59" t="s">
        <v>34</v>
      </c>
      <c r="B8" s="289" t="s">
        <v>35</v>
      </c>
      <c r="C8" s="289"/>
      <c r="E8" s="289" t="s">
        <v>36</v>
      </c>
      <c r="F8" s="289"/>
      <c r="H8" s="297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85" t="s">
        <v>37</v>
      </c>
      <c r="B9" s="286"/>
      <c r="C9" s="214" t="str">
        <f>IF(Master!$B$9="","",Master!$B$9)</f>
        <v>Prelim Foxtrot</v>
      </c>
      <c r="D9" s="215"/>
      <c r="E9" s="215"/>
      <c r="F9" s="216"/>
      <c r="H9" s="298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66" t="s">
        <v>153</v>
      </c>
      <c r="C10" s="260"/>
      <c r="D10" s="217"/>
      <c r="E10" s="274" t="s">
        <v>154</v>
      </c>
      <c r="F10" s="275"/>
      <c r="G10" s="71" t="str">
        <f>IF(Jnr!$K$11="","",(IF(Jnr!$K$11&gt;Jnr!$J$11,"won",IF(Jnr!$K$11=Jnr!$J$11,"drew",IF(Jnr!$K$11&lt;Jnr!$J$11,"lost","")))))</f>
        <v>lost</v>
      </c>
      <c r="H10" s="210"/>
      <c r="I10" s="70"/>
      <c r="J10" s="210"/>
      <c r="K10" s="210"/>
      <c r="L10" s="71"/>
      <c r="M10" s="121" t="s">
        <v>58</v>
      </c>
      <c r="N10" s="115">
        <f>IF(J10="y",1,IF(K10="y",2,0))</f>
        <v>0</v>
      </c>
    </row>
    <row r="11" spans="1:14" s="59" customFormat="1" ht="19.5" customHeight="1" thickBot="1">
      <c r="A11" s="69">
        <v>2</v>
      </c>
      <c r="B11" s="261" t="s">
        <v>155</v>
      </c>
      <c r="C11" s="262"/>
      <c r="D11" s="218"/>
      <c r="E11" s="276" t="s">
        <v>156</v>
      </c>
      <c r="F11" s="277"/>
      <c r="G11" s="71" t="str">
        <f>IF(Jnr!$K$12="","",(IF(Jnr!$K$12&gt;Jnr!$I$12,"won",IF(Jnr!$K$12=Jnr!$I$12,"drew",IF(Jnr!$K$12&lt;Jnr!$I$12,"lost","")))))</f>
        <v>won</v>
      </c>
      <c r="H11" s="210"/>
      <c r="I11" s="70"/>
      <c r="J11" s="210" t="s">
        <v>60</v>
      </c>
      <c r="K11" s="210"/>
      <c r="L11" s="111"/>
      <c r="M11" s="122" t="s">
        <v>60</v>
      </c>
      <c r="N11" s="115">
        <f>IF(J11="y",1,IF(K11="y",2,0))</f>
        <v>1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85" t="s">
        <v>38</v>
      </c>
      <c r="B13" s="286"/>
      <c r="C13" s="214" t="str">
        <f>IF(Master!$B$10="","",Master!$B$10)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66" t="s">
        <v>158</v>
      </c>
      <c r="C14" s="260"/>
      <c r="D14" s="217"/>
      <c r="E14" s="274" t="s">
        <v>157</v>
      </c>
      <c r="F14" s="275"/>
      <c r="G14" s="71" t="str">
        <f>IF(Jnr!$K$19="","",(IF(Jnr!$K$19&gt;Jnr!$J$19,"won",IF(Jnr!$K$19=Jnr!$J$19,"drew",IF(Jnr!$K$19&lt;Jnr!$J$19,"lost","")))))</f>
        <v>won</v>
      </c>
      <c r="H14" s="210" t="s">
        <v>60</v>
      </c>
      <c r="I14" s="70"/>
      <c r="J14" s="210" t="s">
        <v>60</v>
      </c>
      <c r="K14" s="210"/>
      <c r="L14" s="71"/>
      <c r="M14" s="118"/>
      <c r="N14" s="115">
        <f>IF(J14="y",1,IF(K14="y",2,0))</f>
        <v>1</v>
      </c>
    </row>
    <row r="15" spans="1:14" s="59" customFormat="1" ht="19.5" customHeight="1" thickBot="1">
      <c r="A15" s="69">
        <v>4</v>
      </c>
      <c r="B15" s="261" t="s">
        <v>159</v>
      </c>
      <c r="C15" s="262"/>
      <c r="D15" s="218"/>
      <c r="E15" s="276" t="s">
        <v>157</v>
      </c>
      <c r="F15" s="277"/>
      <c r="G15" s="71" t="str">
        <f>IF(Jnr!$K$20="","",(IF(Jnr!$K$20&gt;Jnr!$I$20,"won",IF(Jnr!$K$20=Jnr!$I$20,"drew",IF(Jnr!$K$20&lt;Jnr!$I$20,"lost","")))))</f>
        <v>lost</v>
      </c>
      <c r="H15" s="210"/>
      <c r="I15" s="70"/>
      <c r="J15" s="210"/>
      <c r="K15" s="210"/>
      <c r="L15" s="71"/>
      <c r="M15" s="118"/>
      <c r="N15" s="115">
        <f>IF(J15="y",1,IF(K15="y",2,0))</f>
        <v>0</v>
      </c>
    </row>
    <row r="16" spans="1:14" ht="19.5" customHeight="1">
      <c r="A16" s="113"/>
      <c r="B16" s="113"/>
      <c r="C16" s="113"/>
      <c r="D16" s="113"/>
      <c r="E16" s="283"/>
      <c r="F16" s="284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87" t="s">
        <v>39</v>
      </c>
      <c r="B18" s="288"/>
      <c r="C18" s="219" t="str">
        <f>IF(Master!$B$15="","",Master!$B$15)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66" t="s">
        <v>160</v>
      </c>
      <c r="C19" s="260"/>
      <c r="D19" s="217"/>
      <c r="E19" s="274" t="s">
        <v>161</v>
      </c>
      <c r="F19" s="275"/>
      <c r="G19" s="71" t="str">
        <f>IF(Inter!$K$11="","",(IF(Inter!$K$11&gt;Inter!$J$11,"won",IF(Inter!$K$11=Inter!$J$11,"drew",IF(Inter!$K$11&lt;Inter!$J$11,"lost","")))))</f>
        <v>drew</v>
      </c>
      <c r="H19" s="210"/>
      <c r="I19" s="70"/>
      <c r="J19" s="210" t="s">
        <v>60</v>
      </c>
      <c r="K19" s="210"/>
      <c r="L19" s="71"/>
      <c r="M19" s="118"/>
      <c r="N19" s="115">
        <f>IF(J19="y",1,IF(K19="y",2,0))</f>
        <v>1</v>
      </c>
    </row>
    <row r="20" spans="1:14" s="59" customFormat="1" ht="19.5" customHeight="1" thickBot="1">
      <c r="A20" s="69">
        <v>6</v>
      </c>
      <c r="B20" s="261" t="s">
        <v>162</v>
      </c>
      <c r="C20" s="262"/>
      <c r="D20" s="218"/>
      <c r="E20" s="276" t="s">
        <v>154</v>
      </c>
      <c r="F20" s="277"/>
      <c r="G20" s="71" t="str">
        <f>IF(Inter!$K$12="","",(IF(Inter!$K$12&gt;Inter!$I$12,"won",IF(Inter!$K$12=Inter!$I$12,"drew",IF(Inter!$K$12&lt;Inter!$I$12,"lost","")))))</f>
        <v>lost</v>
      </c>
      <c r="H20" s="210"/>
      <c r="I20" s="70"/>
      <c r="J20" s="210"/>
      <c r="K20" s="210" t="s">
        <v>60</v>
      </c>
      <c r="L20" s="71"/>
      <c r="M20" s="118"/>
      <c r="N20" s="115">
        <f>IF(J20="y",1,IF(K20="y",2,0))</f>
        <v>2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87" t="s">
        <v>40</v>
      </c>
      <c r="B22" s="28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66" t="s">
        <v>163</v>
      </c>
      <c r="C23" s="260"/>
      <c r="D23" s="217"/>
      <c r="E23" s="274" t="s">
        <v>164</v>
      </c>
      <c r="F23" s="275"/>
      <c r="G23" s="71" t="str">
        <f>IF(Inter!$K$19="","",(IF(Inter!$K$19&gt;Inter!$J$19,"won",IF(Inter!$K$19=Inter!$J$19,"drew",IF(Inter!$K$19&lt;Inter!$J$19,"lost","")))))</f>
        <v>lost</v>
      </c>
      <c r="H23" s="210"/>
      <c r="I23" s="70"/>
      <c r="J23" s="210"/>
      <c r="K23" s="210" t="s">
        <v>60</v>
      </c>
      <c r="L23" s="71"/>
      <c r="M23" s="118"/>
      <c r="N23" s="115">
        <f>IF(J23="y",1,IF(K23="y",2,0))</f>
        <v>2</v>
      </c>
    </row>
    <row r="24" spans="1:14" s="59" customFormat="1" ht="19.5" customHeight="1" thickBot="1">
      <c r="A24" s="69">
        <v>8</v>
      </c>
      <c r="B24" s="261" t="s">
        <v>165</v>
      </c>
      <c r="C24" s="262"/>
      <c r="D24" s="218"/>
      <c r="E24" s="276" t="s">
        <v>166</v>
      </c>
      <c r="F24" s="277"/>
      <c r="G24" s="71" t="str">
        <f>IF(Inter!$K$20="","",(IF(Inter!$K$20&gt;Inter!$I$20,"won",IF(Inter!$K$20=Inter!$I$20,"drew",IF(Inter!$K$20&lt;Inter!$I$20,"lost","")))))</f>
        <v>won</v>
      </c>
      <c r="H24" s="210"/>
      <c r="I24" s="70"/>
      <c r="J24" s="210"/>
      <c r="K24" s="210" t="s">
        <v>60</v>
      </c>
      <c r="L24" s="71"/>
      <c r="M24" s="118"/>
      <c r="N24" s="115">
        <f>IF(J24="y",1,IF(K24="y",2,0))</f>
        <v>2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80" t="s">
        <v>76</v>
      </c>
      <c r="D26" s="281"/>
      <c r="E26" s="281"/>
      <c r="F26" s="281"/>
      <c r="G26" s="281"/>
      <c r="H26" s="281"/>
      <c r="I26" s="281"/>
      <c r="J26" s="282"/>
      <c r="K26" s="210">
        <v>14</v>
      </c>
      <c r="M26" s="147" t="s">
        <v>74</v>
      </c>
      <c r="N26" s="115">
        <f>IF(SUM(K26-6)&gt;0,SUM(K26-6),0)</f>
        <v>8</v>
      </c>
    </row>
    <row r="27" spans="1:14" ht="19.5" customHeight="1">
      <c r="A27" s="74"/>
      <c r="B27" s="74"/>
      <c r="C27" s="263"/>
      <c r="D27" s="279"/>
      <c r="E27" s="279"/>
      <c r="F27" s="279"/>
      <c r="G27" s="279"/>
      <c r="H27" s="279"/>
      <c r="I27" s="279"/>
      <c r="J27" s="279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64" t="s">
        <v>41</v>
      </c>
      <c r="B29" s="265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66"/>
      <c r="C30" s="260"/>
      <c r="D30" s="217"/>
      <c r="E30" s="274"/>
      <c r="F30" s="275"/>
      <c r="G30" s="71" t="str">
        <f>IF(Snr!$K$11="","",(IF(Snr!$K$11&gt;Snr!$J$11,"won",IF(Snr!$K$11=Snr!$J$11,"drew",IF(Snr!$K$11&lt;Snr!$J$11,"lost","")))))</f>
        <v>lost</v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61"/>
      <c r="C31" s="262"/>
      <c r="D31" s="218"/>
      <c r="E31" s="276"/>
      <c r="F31" s="277"/>
      <c r="G31" s="71" t="str">
        <f>IF(Snr!$K$12="","",(IF(Snr!$K$12&gt;Snr!$I$12,"won",IF(Snr!$K$12=Snr!$I$12,"drew",IF(Snr!$K$12&lt;Snr!$I$12,"lost","")))))</f>
        <v>lost</v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64" t="s">
        <v>42</v>
      </c>
      <c r="B33" s="265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66"/>
      <c r="C34" s="260"/>
      <c r="D34" s="217"/>
      <c r="E34" s="274"/>
      <c r="F34" s="275"/>
      <c r="G34" s="71" t="str">
        <f>IF(Snr!$K$19="","",(IF(Snr!$K$19&gt;Snr!$J$19,"won",IF(Snr!$K$19=Snr!$J$19,"drew",IF(Snr!$K$19&lt;Snr!$J$19,"lost","")))))</f>
        <v>lost</v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61"/>
      <c r="C35" s="262"/>
      <c r="D35" s="218"/>
      <c r="E35" s="276"/>
      <c r="F35" s="277"/>
      <c r="G35" s="71" t="str">
        <f>IF(Snr!$K$20="","",(IF(Snr!$K$20&gt;Snr!$I$20,"won",IF(Snr!$K$20=Snr!$I$20,"drew",IF(Snr!$K$20&lt;Snr!$I$20,"lost","")))))</f>
        <v>won</v>
      </c>
      <c r="H35" s="61"/>
      <c r="I35" s="61"/>
      <c r="J35" s="61"/>
      <c r="K35" s="61"/>
      <c r="L35" s="71"/>
      <c r="M35" s="151" t="s">
        <v>74</v>
      </c>
      <c r="N35" s="152">
        <f>SUM(N10:N26)</f>
        <v>17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24:C24"/>
    <mergeCell ref="A18:B18"/>
    <mergeCell ref="A22:B22"/>
    <mergeCell ref="B20:C20"/>
    <mergeCell ref="B19:C19"/>
    <mergeCell ref="B10:C10"/>
    <mergeCell ref="B11:C11"/>
    <mergeCell ref="B14:C14"/>
    <mergeCell ref="B15:C15"/>
    <mergeCell ref="A13:B13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A29:B29"/>
    <mergeCell ref="B34:C34"/>
    <mergeCell ref="B35:C35"/>
    <mergeCell ref="A33:B33"/>
    <mergeCell ref="B30:C30"/>
    <mergeCell ref="B31:C31"/>
    <mergeCell ref="M7:N7"/>
    <mergeCell ref="E30:F30"/>
    <mergeCell ref="E14:F14"/>
    <mergeCell ref="E15:F15"/>
    <mergeCell ref="E19:F19"/>
    <mergeCell ref="E20:F20"/>
    <mergeCell ref="E23:F23"/>
  </mergeCells>
  <conditionalFormatting sqref="G14:G15 G10:G11 G19:G20 G23:G25 G30:G31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B10:C11 B14:C15 B19:C20 B23:C24 B30:C31 B34:C35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E10:F11 E14:F15 E19:F20 E23:F24 E30:F31 E34:F35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29"/>
  <sheetViews>
    <sheetView zoomScale="75" zoomScaleNormal="75" zoomScalePageLayoutView="0" workbookViewId="0" topLeftCell="A3">
      <selection activeCell="I27" sqref="I27"/>
    </sheetView>
  </sheetViews>
  <sheetFormatPr defaultColWidth="9.140625" defaultRowHeight="12.75"/>
  <cols>
    <col min="1" max="1" width="12.7109375" style="79" customWidth="1"/>
    <col min="2" max="2" width="4.8515625" style="79" customWidth="1"/>
    <col min="3" max="3" width="3.28125" style="79" customWidth="1"/>
    <col min="4" max="4" width="5.57421875" style="79" customWidth="1"/>
    <col min="5" max="5" width="12.7109375" style="79" customWidth="1"/>
    <col min="6" max="11" width="10.7109375" style="79" customWidth="1"/>
    <col min="12" max="12" width="9.140625" style="79" customWidth="1"/>
    <col min="13" max="16" width="8.7109375" style="79" customWidth="1"/>
    <col min="17" max="16384" width="9.140625" style="79" customWidth="1"/>
  </cols>
  <sheetData>
    <row r="1" spans="1:8" ht="30" customHeight="1">
      <c r="A1" s="310" t="s">
        <v>11</v>
      </c>
      <c r="B1" s="311"/>
      <c r="C1" s="311"/>
      <c r="D1" s="311"/>
      <c r="E1" s="311"/>
      <c r="F1" s="311"/>
      <c r="G1" s="311"/>
      <c r="H1" s="311"/>
    </row>
    <row r="2" spans="1:11" ht="30" customHeight="1">
      <c r="A2" s="17"/>
      <c r="B2" s="18"/>
      <c r="C2" s="18"/>
      <c r="D2" s="18"/>
      <c r="E2" s="18"/>
      <c r="F2" s="18"/>
      <c r="G2" s="18"/>
      <c r="H2" s="83" t="str">
        <f>IF(Master!A26="","",Master!A26)</f>
        <v>A</v>
      </c>
      <c r="I2" s="231" t="str">
        <f>IF(Master!B26="","","=")</f>
        <v>=</v>
      </c>
      <c r="J2" s="84" t="str">
        <f>IF(Master!B26="","",Master!B26)</f>
        <v>Gillingham</v>
      </c>
      <c r="K2" s="85"/>
    </row>
    <row r="3" spans="1:10" s="85" customFormat="1" ht="30" customHeight="1">
      <c r="A3" s="81" t="s">
        <v>16</v>
      </c>
      <c r="B3" s="82" t="str">
        <f>IF(Master!B3="","",Master!B3)</f>
        <v>Gillingham</v>
      </c>
      <c r="C3" s="82"/>
      <c r="H3" s="83" t="str">
        <f>IF(Master!A27="","",Master!A27)</f>
        <v>B</v>
      </c>
      <c r="I3" s="231" t="str">
        <f>IF(Master!B27="","","=")</f>
        <v>=</v>
      </c>
      <c r="J3" s="84" t="str">
        <f>IF(Master!B27="","",Master!B27)</f>
        <v>Chelmsford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 t="str">
        <f>IF(Master!A28="","",Master!A28)</f>
        <v>C</v>
      </c>
      <c r="I4" s="231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0" s="85" customFormat="1" ht="30" customHeight="1">
      <c r="A6" s="20" t="s">
        <v>72</v>
      </c>
      <c r="B6" s="86"/>
      <c r="I6" s="83"/>
      <c r="J6" s="84"/>
    </row>
    <row r="7" ht="13.5" thickBot="1"/>
    <row r="8" spans="1:20" ht="30" customHeight="1">
      <c r="A8" s="304" t="str">
        <f>IF(Master!$B$9="","",Master!$B$9)</f>
        <v>Prelim Foxtrot</v>
      </c>
      <c r="B8" s="305"/>
      <c r="C8" s="305"/>
      <c r="D8" s="305"/>
      <c r="E8" s="306"/>
      <c r="F8" s="301" t="s">
        <v>4</v>
      </c>
      <c r="G8" s="302"/>
      <c r="H8" s="302"/>
      <c r="I8" s="301" t="s">
        <v>5</v>
      </c>
      <c r="J8" s="302"/>
      <c r="K8" s="303"/>
      <c r="M8" s="299" t="s">
        <v>7</v>
      </c>
      <c r="N8" s="300"/>
      <c r="O8" s="300"/>
      <c r="P8" s="300"/>
      <c r="Q8" s="87"/>
      <c r="R8" s="299" t="s">
        <v>75</v>
      </c>
      <c r="S8" s="300"/>
      <c r="T8" s="300"/>
    </row>
    <row r="9" spans="1:20" s="76" customFormat="1" ht="30" customHeight="1">
      <c r="A9" s="318"/>
      <c r="B9" s="319"/>
      <c r="C9" s="319"/>
      <c r="D9" s="319"/>
      <c r="E9" s="320"/>
      <c r="F9" s="8">
        <v>1</v>
      </c>
      <c r="G9" s="6">
        <v>2</v>
      </c>
      <c r="H9" s="185">
        <v>3</v>
      </c>
      <c r="I9" s="8" t="s">
        <v>1</v>
      </c>
      <c r="J9" s="6" t="s">
        <v>2</v>
      </c>
      <c r="K9" s="13" t="s">
        <v>3</v>
      </c>
      <c r="M9" s="11" t="s">
        <v>1</v>
      </c>
      <c r="N9" s="11" t="s">
        <v>2</v>
      </c>
      <c r="O9" s="11" t="s">
        <v>3</v>
      </c>
      <c r="P9" s="75" t="s">
        <v>8</v>
      </c>
      <c r="R9" s="11" t="s">
        <v>1</v>
      </c>
      <c r="S9" s="11" t="s">
        <v>2</v>
      </c>
      <c r="T9" s="11" t="s">
        <v>3</v>
      </c>
    </row>
    <row r="10" spans="1:20" s="76" customFormat="1" ht="30" customHeight="1">
      <c r="A10" s="197">
        <f>IF(team1!$H$10="y","Joker","")</f>
      </c>
      <c r="B10" s="144" t="s">
        <v>1</v>
      </c>
      <c r="C10" s="145" t="s">
        <v>6</v>
      </c>
      <c r="D10" s="144" t="s">
        <v>2</v>
      </c>
      <c r="E10" s="195">
        <f>IF(team2!$H$10="y","Joker","")</f>
      </c>
      <c r="F10" s="5" t="s">
        <v>1</v>
      </c>
      <c r="G10" s="7" t="s">
        <v>1</v>
      </c>
      <c r="H10" s="186" t="s">
        <v>1</v>
      </c>
      <c r="I10" s="8">
        <f>IF(R10=2,2,(IF(R10="","",IF(A10="Joker",IF(R10=3,6,0),R10))))</f>
        <v>3</v>
      </c>
      <c r="J10" s="6">
        <f>IF(S10=2,2,IF(S10="","",(IF(E10="Joker",IF(S10=3,6,0),S10))))</f>
        <v>1</v>
      </c>
      <c r="K10" s="10"/>
      <c r="M10" s="11">
        <f>IF($F10="A",1,0)+IF($G10="A",1,0)+IF($H10="A",1,0)</f>
        <v>3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  <c r="R10" s="11">
        <f>IF(OR(F10="",G10="",H10=""),"",IF(OR($B10="A",$D10="A"),IF(M10=N10,2,IF(M10&gt;N10,3,1)),""))</f>
        <v>3</v>
      </c>
      <c r="S10" s="11">
        <f>IF(OR(F10="",G10="",H10=""),"",IF(OR($B10="B",$D10="B"),IF(N10=M10,2,IF(N10&gt;M10,3,1)),""))</f>
        <v>1</v>
      </c>
      <c r="T10" s="136"/>
    </row>
    <row r="11" spans="1:20" s="76" customFormat="1" ht="30" customHeight="1">
      <c r="A11" s="197">
        <f>IF(team2!$H$11="y","Joker","")</f>
      </c>
      <c r="B11" s="144" t="s">
        <v>2</v>
      </c>
      <c r="C11" s="145" t="s">
        <v>6</v>
      </c>
      <c r="D11" s="144" t="s">
        <v>3</v>
      </c>
      <c r="E11" s="195">
        <f>IF(team3!$H$10="y","Joker","")</f>
      </c>
      <c r="F11" s="5" t="s">
        <v>2</v>
      </c>
      <c r="G11" s="7" t="s">
        <v>2</v>
      </c>
      <c r="H11" s="186" t="s">
        <v>2</v>
      </c>
      <c r="I11" s="12"/>
      <c r="J11" s="6">
        <f>IF(S11=2,2,IF(S11="","",IF(A11="Joker",IF(S11=3,6,0),S11)))</f>
        <v>3</v>
      </c>
      <c r="K11" s="13">
        <f>IF(T11=2,2,IF(T11="","",IF(E11="Joker",IF(T11=3,6,0),T11)))</f>
        <v>1</v>
      </c>
      <c r="M11" s="136"/>
      <c r="N11" s="11">
        <f>IF($F11="B",1,0)+IF($G11="B",1,0)+IF($H11="B",1,0)</f>
        <v>3</v>
      </c>
      <c r="O11" s="11">
        <f>IF($F11="C",1,0)+IF($G11="C",1,0)+IF($H11="C",1,0)</f>
        <v>0</v>
      </c>
      <c r="P11" s="11">
        <f>IF($F11="X",1,0)+IF($G11="X",1,0)+IF($H11="X",1,0)</f>
        <v>0</v>
      </c>
      <c r="R11" s="136"/>
      <c r="S11" s="137">
        <f>IF(OR(F11="",G11="",H11=""),"",IF(OR($B11="B",$D11="B"),IF(N11=O11,2,IF(N11&gt;O11,3,1)),""))</f>
        <v>3</v>
      </c>
      <c r="T11" s="11">
        <f>IF(OR(F11="",G11="",H11=""),"",IF(OR($B11="C",$D11="C"),IF(O11=N11,2,IF(O11&gt;N11,3,1)),""))</f>
        <v>1</v>
      </c>
    </row>
    <row r="12" spans="1:20" s="76" customFormat="1" ht="30" customHeight="1" thickBot="1">
      <c r="A12" s="198">
        <f>IF(team3!$H$11="y","Joker","")</f>
      </c>
      <c r="B12" s="142" t="s">
        <v>3</v>
      </c>
      <c r="C12" s="143" t="s">
        <v>6</v>
      </c>
      <c r="D12" s="142" t="s">
        <v>1</v>
      </c>
      <c r="E12" s="196">
        <f>IF(team1!$H$11="y","Joker","")</f>
      </c>
      <c r="F12" s="188" t="s">
        <v>3</v>
      </c>
      <c r="G12" s="189" t="s">
        <v>3</v>
      </c>
      <c r="H12" s="213" t="s">
        <v>3</v>
      </c>
      <c r="I12" s="90">
        <f>IF(R12=2,2,IF(R12="","",IF(E12="Joker",IF(R12=3,6,0),R12)))</f>
        <v>1</v>
      </c>
      <c r="J12" s="140"/>
      <c r="K12" s="141">
        <f>IF(T12=2,2,IF(T12="","",IF(A12="Joker",IF(T12=3,6,0),T12)))</f>
        <v>3</v>
      </c>
      <c r="M12" s="11">
        <f>IF($F12="A",1,0)+IF($G12="A",1,0)+IF($H12="A",1,0)</f>
        <v>0</v>
      </c>
      <c r="N12" s="136"/>
      <c r="O12" s="11">
        <f>IF($F12="C",1,0)+IF($G12="C",1,0)+IF($H12="C",1,0)</f>
        <v>3</v>
      </c>
      <c r="P12" s="11">
        <f>IF($F12="X",1,0)+IF($G12="X",1,0)+IF($H12="X",1,0)</f>
        <v>0</v>
      </c>
      <c r="R12" s="137">
        <f>IF(OR(F12="",G12="",H12=""),"",IF(OR($B12="A",$D12="A"),IF(M12=O12,2,IF(M12&gt;O12,3,1)),""))</f>
        <v>1</v>
      </c>
      <c r="S12" s="136"/>
      <c r="T12" s="11">
        <f>IF(OR(F12="",G12="",H12=""),"",IF(OR($B12="C",$D12="C"),IF(O12=M12,2,IF(O12&gt;M12,3,1)),""))</f>
        <v>3</v>
      </c>
    </row>
    <row r="13" spans="1:15" s="76" customFormat="1" ht="30" customHeight="1" thickBot="1">
      <c r="A13" s="307" t="s">
        <v>94</v>
      </c>
      <c r="B13" s="308"/>
      <c r="C13" s="308"/>
      <c r="D13" s="308"/>
      <c r="E13" s="308"/>
      <c r="F13" s="308"/>
      <c r="G13" s="308"/>
      <c r="H13" s="308"/>
      <c r="I13" s="14">
        <f>IF(M13&gt;0,M13,"")</f>
        <v>4</v>
      </c>
      <c r="J13" s="15">
        <f>IF(N13&gt;0,N13,"")</f>
        <v>4</v>
      </c>
      <c r="K13" s="16">
        <f>IF(O13&gt;0,O13,"")</f>
        <v>4</v>
      </c>
      <c r="M13" s="11">
        <f>SUM(I10:I12)</f>
        <v>4</v>
      </c>
      <c r="N13" s="11">
        <f>SUM(J10:J12)</f>
        <v>4</v>
      </c>
      <c r="O13" s="11">
        <f>SUM(K10:K12)</f>
        <v>4</v>
      </c>
    </row>
    <row r="15" ht="13.5" thickBot="1"/>
    <row r="16" spans="1:20" ht="30" customHeight="1">
      <c r="A16" s="304" t="str">
        <f>IF(Master!$B$10="","",Master!$B$10)</f>
        <v>Rhythm Blues</v>
      </c>
      <c r="B16" s="305"/>
      <c r="C16" s="305"/>
      <c r="D16" s="305"/>
      <c r="E16" s="306"/>
      <c r="F16" s="301" t="s">
        <v>4</v>
      </c>
      <c r="G16" s="302"/>
      <c r="H16" s="303"/>
      <c r="I16" s="301" t="s">
        <v>5</v>
      </c>
      <c r="J16" s="302"/>
      <c r="K16" s="303"/>
      <c r="M16" s="299" t="s">
        <v>7</v>
      </c>
      <c r="N16" s="300"/>
      <c r="O16" s="300"/>
      <c r="P16" s="300"/>
      <c r="R16" s="299" t="s">
        <v>75</v>
      </c>
      <c r="S16" s="300"/>
      <c r="T16" s="300"/>
    </row>
    <row r="17" spans="1:20" ht="30" customHeight="1">
      <c r="A17" s="318"/>
      <c r="B17" s="319"/>
      <c r="C17" s="319"/>
      <c r="D17" s="319"/>
      <c r="E17" s="320"/>
      <c r="F17" s="8">
        <v>1</v>
      </c>
      <c r="G17" s="6">
        <v>2</v>
      </c>
      <c r="H17" s="13">
        <v>3</v>
      </c>
      <c r="I17" s="8" t="s">
        <v>1</v>
      </c>
      <c r="J17" s="6" t="s">
        <v>2</v>
      </c>
      <c r="K17" s="13" t="s">
        <v>3</v>
      </c>
      <c r="M17" s="3" t="s">
        <v>1</v>
      </c>
      <c r="N17" s="3" t="s">
        <v>2</v>
      </c>
      <c r="O17" s="3" t="s">
        <v>3</v>
      </c>
      <c r="P17" s="4" t="s">
        <v>8</v>
      </c>
      <c r="R17" s="11" t="s">
        <v>1</v>
      </c>
      <c r="S17" s="11" t="s">
        <v>2</v>
      </c>
      <c r="T17" s="11" t="s">
        <v>3</v>
      </c>
    </row>
    <row r="18" spans="1:20" ht="30" customHeight="1">
      <c r="A18" s="197">
        <f>IF(team1!$H$14="y","Joker","")</f>
      </c>
      <c r="B18" s="11" t="s">
        <v>1</v>
      </c>
      <c r="C18" s="75" t="s">
        <v>6</v>
      </c>
      <c r="D18" s="11" t="s">
        <v>2</v>
      </c>
      <c r="E18" s="199">
        <f>IF(team2!$H$14="y","Joker","")</f>
      </c>
      <c r="F18" s="5" t="s">
        <v>1</v>
      </c>
      <c r="G18" s="7" t="s">
        <v>1</v>
      </c>
      <c r="H18" s="187" t="s">
        <v>1</v>
      </c>
      <c r="I18" s="6">
        <f>IF(R18=2,2,(IF(R18="","",IF(A18="Joker",IF(R18=3,6,0),R18))))</f>
        <v>3</v>
      </c>
      <c r="J18" s="6">
        <f>IF(S18=2,2,IF(S18="","",(IF(E18="Joker",IF(S18=3,6,0),S18))))</f>
        <v>1</v>
      </c>
      <c r="K18" s="10"/>
      <c r="M18" s="11">
        <f>IF($F18="A",1,0)+IF($G18="A",1,0)+IF($H18="A",1,0)</f>
        <v>3</v>
      </c>
      <c r="N18" s="11">
        <f>IF($F18="B",1,0)+IF($G18="B",1,0)+IF($H18="B",1,0)</f>
        <v>0</v>
      </c>
      <c r="O18" s="136"/>
      <c r="P18" s="11">
        <f>IF($F18="X",1,0)+IF($G18="X",1,0)+IF($H18="X",1,0)</f>
        <v>0</v>
      </c>
      <c r="R18" s="11">
        <f>IF(OR(F18="",G18="",H18=""),"",IF(OR($B18="A",$D18="A"),IF(M18=N18,2,IF(M18&gt;N18,3,1)),""))</f>
        <v>3</v>
      </c>
      <c r="S18" s="11">
        <f>IF(OR(F18="",G18="",H18=""),"",IF(OR($B18="B",$D18="B"),IF(N18=M18,2,IF(N18&gt;M18,3,1)),""))</f>
        <v>1</v>
      </c>
      <c r="T18" s="136"/>
    </row>
    <row r="19" spans="1:20" ht="30" customHeight="1">
      <c r="A19" s="197">
        <f>IF(team2!$H$15="y","Joker","")</f>
      </c>
      <c r="B19" s="11" t="s">
        <v>2</v>
      </c>
      <c r="C19" s="75" t="s">
        <v>6</v>
      </c>
      <c r="D19" s="11" t="s">
        <v>3</v>
      </c>
      <c r="E19" s="199" t="str">
        <f>IF(team3!$H$14="y","Joker","")</f>
        <v>Joker</v>
      </c>
      <c r="F19" s="5" t="s">
        <v>3</v>
      </c>
      <c r="G19" s="7" t="s">
        <v>3</v>
      </c>
      <c r="H19" s="187" t="s">
        <v>3</v>
      </c>
      <c r="I19" s="9"/>
      <c r="J19" s="6">
        <f>IF(S19=2,2,IF(S19="","",IF(A19="Joker",IF(S19=3,6,0),S19)))</f>
        <v>1</v>
      </c>
      <c r="K19" s="13">
        <f>IF(T19=2,2,IF(T19="","",IF(E19="Joker",IF(T19=3,6,0),T19)))</f>
        <v>6</v>
      </c>
      <c r="M19" s="136"/>
      <c r="N19" s="11">
        <f>IF($F19="B",1,0)+IF($G19="B",1,0)+IF($H19="B",1,0)</f>
        <v>0</v>
      </c>
      <c r="O19" s="11">
        <f>IF($F19="C",1,0)+IF($G19="C",1,0)+IF($H19="C",1,0)</f>
        <v>3</v>
      </c>
      <c r="P19" s="11">
        <f>IF($F19="X",1,0)+IF($G19="X",1,0)+IF($H19="X",1,0)</f>
        <v>0</v>
      </c>
      <c r="R19" s="136"/>
      <c r="S19" s="137">
        <f>IF(OR(F19="",G19="",H19=""),"",IF(OR($B19="B",$D19="B"),IF(N19=O19,2,IF(N19&gt;O19,3,1)),""))</f>
        <v>1</v>
      </c>
      <c r="T19" s="11">
        <f>IF(OR(F19="",G19="",H19=""),"",IF(OR($B19="C",$D19="C"),IF(O19=N19,2,IF(O19&gt;N19,3,1)),""))</f>
        <v>3</v>
      </c>
    </row>
    <row r="20" spans="1:20" ht="30" customHeight="1" thickBot="1">
      <c r="A20" s="198">
        <f>IF(team3!$H$15="y","Joker","")</f>
      </c>
      <c r="B20" s="142" t="s">
        <v>3</v>
      </c>
      <c r="C20" s="143" t="s">
        <v>6</v>
      </c>
      <c r="D20" s="142" t="s">
        <v>1</v>
      </c>
      <c r="E20" s="200">
        <f>IF(team1!$H$15="y","Joker","")</f>
      </c>
      <c r="F20" s="188" t="s">
        <v>8</v>
      </c>
      <c r="G20" s="189" t="s">
        <v>1</v>
      </c>
      <c r="H20" s="190" t="s">
        <v>1</v>
      </c>
      <c r="I20" s="139">
        <f>IF(R20=2,2,IF(R20="","",IF(E20="Joker",IF(R20=3,6,0),R20)))</f>
        <v>3</v>
      </c>
      <c r="J20" s="140"/>
      <c r="K20" s="141">
        <f>IF(T20=2,2,IF(T20="","",IF(A20="Joker",IF(T20=3,6,0),T20)))</f>
        <v>1</v>
      </c>
      <c r="M20" s="11">
        <f>IF($F20="A",1,0)+IF($G20="A",1,0)+IF($H20="A",1,0)</f>
        <v>2</v>
      </c>
      <c r="N20" s="136"/>
      <c r="O20" s="11">
        <f>IF($F20="C",1,0)+IF($G20="C",1,0)+IF($H20="C",1,0)</f>
        <v>0</v>
      </c>
      <c r="P20" s="11">
        <f>IF($F20="X",1,0)+IF($G20="X",1,0)+IF($H20="X",1,0)</f>
        <v>1</v>
      </c>
      <c r="R20" s="137">
        <f>IF(OR(F20="",G20="",H20=""),"",IF(OR($B20="A",$D20="A"),IF(M20=O20,2,IF(M20&gt;O20,3,1)),""))</f>
        <v>3</v>
      </c>
      <c r="S20" s="136"/>
      <c r="T20" s="11">
        <f>IF(OR(F20="",G20="",H20=""),"",IF(OR($B20="C",$D20="C"),IF(O20=M20,2,IF(O20&gt;M20,3,1)),""))</f>
        <v>1</v>
      </c>
    </row>
    <row r="21" spans="1:15" ht="30" customHeight="1" thickBot="1">
      <c r="A21" s="307" t="s">
        <v>94</v>
      </c>
      <c r="B21" s="308"/>
      <c r="C21" s="308"/>
      <c r="D21" s="308"/>
      <c r="E21" s="308"/>
      <c r="F21" s="308"/>
      <c r="G21" s="308"/>
      <c r="H21" s="308"/>
      <c r="I21" s="14">
        <f>IF(M21&gt;0,M21,"")</f>
        <v>6</v>
      </c>
      <c r="J21" s="15">
        <f>IF(N21&gt;0,N21,"")</f>
        <v>2</v>
      </c>
      <c r="K21" s="16">
        <f>IF(O21&gt;0,O21,"")</f>
        <v>7</v>
      </c>
      <c r="M21" s="11">
        <f>SUM(I18:I20)</f>
        <v>6</v>
      </c>
      <c r="N21" s="11">
        <f>SUM(J18:J20)</f>
        <v>2</v>
      </c>
      <c r="O21" s="11">
        <f>SUM(K18:K20)</f>
        <v>7</v>
      </c>
    </row>
    <row r="24" ht="13.5" thickBot="1"/>
    <row r="25" spans="1:11" ht="30" customHeight="1" thickBot="1">
      <c r="A25" s="312" t="s">
        <v>79</v>
      </c>
      <c r="B25" s="313"/>
      <c r="C25" s="313"/>
      <c r="D25" s="313"/>
      <c r="E25" s="313"/>
      <c r="F25" s="313"/>
      <c r="G25" s="313"/>
      <c r="H25" s="313"/>
      <c r="I25" s="14" t="s">
        <v>1</v>
      </c>
      <c r="J25" s="15" t="s">
        <v>2</v>
      </c>
      <c r="K25" s="16" t="s">
        <v>3</v>
      </c>
    </row>
    <row r="26" spans="1:11" ht="30" customHeight="1">
      <c r="A26" s="309" t="s">
        <v>81</v>
      </c>
      <c r="B26" s="302"/>
      <c r="C26" s="302"/>
      <c r="D26" s="302"/>
      <c r="E26" s="302"/>
      <c r="F26" s="302"/>
      <c r="G26" s="302"/>
      <c r="H26" s="302"/>
      <c r="I26" s="175">
        <f>IF(I21="","",I13+I21)</f>
        <v>10</v>
      </c>
      <c r="J26" s="176">
        <f>IF(J21="","",J13+J21)</f>
        <v>6</v>
      </c>
      <c r="K26" s="177">
        <f>IF(K21="","",K13+K21)</f>
        <v>11</v>
      </c>
    </row>
    <row r="27" spans="1:11" ht="30" customHeight="1">
      <c r="A27" s="316" t="s">
        <v>92</v>
      </c>
      <c r="B27" s="317"/>
      <c r="C27" s="317"/>
      <c r="D27" s="317"/>
      <c r="E27" s="317"/>
      <c r="F27" s="317"/>
      <c r="G27" s="317"/>
      <c r="H27" s="317"/>
      <c r="I27" s="163"/>
      <c r="J27" s="205"/>
      <c r="K27" s="206"/>
    </row>
    <row r="28" spans="1:15" ht="30" customHeight="1" thickBot="1">
      <c r="A28" s="314" t="s">
        <v>93</v>
      </c>
      <c r="B28" s="315"/>
      <c r="C28" s="315"/>
      <c r="D28" s="315"/>
      <c r="E28" s="315"/>
      <c r="F28" s="315"/>
      <c r="G28" s="315"/>
      <c r="H28" s="315"/>
      <c r="I28" s="178">
        <f>IF(I26="","",SUM(I26:I27))</f>
        <v>10</v>
      </c>
      <c r="J28" s="179">
        <f>IF(J26="","",SUM(J26:J27))</f>
        <v>6</v>
      </c>
      <c r="K28" s="180">
        <f>IF(K26="","",SUM(K26:K27))</f>
        <v>11</v>
      </c>
      <c r="M28" s="80"/>
      <c r="N28" s="80"/>
      <c r="O28" s="80"/>
    </row>
    <row r="29" spans="1:11" ht="30" customHeight="1" thickBot="1">
      <c r="A29" s="307" t="s">
        <v>9</v>
      </c>
      <c r="B29" s="308"/>
      <c r="C29" s="308"/>
      <c r="D29" s="308"/>
      <c r="E29" s="308"/>
      <c r="F29" s="308"/>
      <c r="G29" s="308"/>
      <c r="H29" s="308"/>
      <c r="I29" s="153">
        <f>IF(SUM($I28:$K28)&gt;0,RANK(I28,$I28:$K28,0),"")</f>
        <v>2</v>
      </c>
      <c r="J29" s="154">
        <f>IF(SUM($I28:$K28)&gt;0,RANK(J28,$I28:$K28,0),"")</f>
        <v>3</v>
      </c>
      <c r="K29" s="155">
        <f>IF(SUM($I28:$K28)&gt;0,RANK(K28,$I28:$K28,0),"")</f>
        <v>1</v>
      </c>
    </row>
  </sheetData>
  <sheetProtection password="CAEF" sheet="1" objects="1" scenarios="1" selectLockedCells="1"/>
  <mergeCells count="20">
    <mergeCell ref="A1:H1"/>
    <mergeCell ref="A29:H29"/>
    <mergeCell ref="A25:H25"/>
    <mergeCell ref="A28:H28"/>
    <mergeCell ref="A27:H27"/>
    <mergeCell ref="A17:E17"/>
    <mergeCell ref="F8:H8"/>
    <mergeCell ref="A8:E8"/>
    <mergeCell ref="A9:E9"/>
    <mergeCell ref="A13:H13"/>
    <mergeCell ref="A16:E16"/>
    <mergeCell ref="F16:H16"/>
    <mergeCell ref="A21:H21"/>
    <mergeCell ref="A26:H26"/>
    <mergeCell ref="R8:T8"/>
    <mergeCell ref="R16:T16"/>
    <mergeCell ref="I16:K16"/>
    <mergeCell ref="I8:K8"/>
    <mergeCell ref="M16:P16"/>
    <mergeCell ref="M8:P8"/>
  </mergeCells>
  <conditionalFormatting sqref="F18:H20 F10:H12">
    <cfRule type="expression" priority="1" dxfId="24" stopIfTrue="1">
      <formula>AND(NOT(F10=""),NOT(F10=$B10),NOT(F10=$D10),NOT(F10="X"))</formula>
    </cfRule>
  </conditionalFormatting>
  <conditionalFormatting sqref="I29:K29">
    <cfRule type="cellIs" priority="4" dxfId="20" operator="equal" stopIfTrue="1">
      <formula>1</formula>
    </cfRule>
    <cfRule type="cellIs" priority="5" dxfId="1" operator="equal" stopIfTrue="1">
      <formula>2</formula>
    </cfRule>
    <cfRule type="cellIs" priority="6" dxfId="18" operator="equal" stopIfTrue="1">
      <formula>3</formula>
    </cfRule>
  </conditionalFormatting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43"/>
  <sheetViews>
    <sheetView zoomScale="75" zoomScaleNormal="75" zoomScalePageLayoutView="0" workbookViewId="0" topLeftCell="A10">
      <selection activeCell="I27" sqref="I27"/>
    </sheetView>
  </sheetViews>
  <sheetFormatPr defaultColWidth="9.140625" defaultRowHeight="12.75"/>
  <cols>
    <col min="1" max="1" width="12.7109375" style="79" customWidth="1"/>
    <col min="2" max="2" width="4.8515625" style="79" customWidth="1"/>
    <col min="3" max="3" width="3.28125" style="79" customWidth="1"/>
    <col min="4" max="4" width="5.57421875" style="79" customWidth="1"/>
    <col min="5" max="5" width="12.7109375" style="79" customWidth="1"/>
    <col min="6" max="11" width="10.7109375" style="79" customWidth="1"/>
    <col min="12" max="12" width="9.140625" style="79" customWidth="1"/>
    <col min="13" max="16" width="8.7109375" style="79" customWidth="1"/>
    <col min="17" max="16384" width="9.140625" style="79" customWidth="1"/>
  </cols>
  <sheetData>
    <row r="1" spans="1:7" ht="30" customHeight="1">
      <c r="A1" s="89" t="s">
        <v>12</v>
      </c>
      <c r="B1" s="18"/>
      <c r="C1" s="18"/>
      <c r="D1" s="18"/>
      <c r="E1" s="18"/>
      <c r="F1" s="18"/>
      <c r="G1" s="18"/>
    </row>
    <row r="2" spans="1:11" ht="30" customHeight="1">
      <c r="A2" s="17"/>
      <c r="B2" s="18"/>
      <c r="C2" s="18"/>
      <c r="D2" s="18"/>
      <c r="E2" s="18"/>
      <c r="F2" s="18"/>
      <c r="G2" s="18"/>
      <c r="H2" s="83" t="str">
        <f>IF(Master!A26="","",Master!A26)</f>
        <v>A</v>
      </c>
      <c r="I2" s="231" t="str">
        <f>IF(Master!B26="","","=")</f>
        <v>=</v>
      </c>
      <c r="J2" s="84" t="str">
        <f>IF(Master!B26="","",Master!B26)</f>
        <v>Gillingham</v>
      </c>
      <c r="K2" s="85"/>
    </row>
    <row r="3" spans="1:10" s="85" customFormat="1" ht="30" customHeight="1">
      <c r="A3" s="81" t="s">
        <v>16</v>
      </c>
      <c r="B3" s="82" t="str">
        <f>IF(Master!B3="","",Master!B3)</f>
        <v>Gillingham</v>
      </c>
      <c r="C3" s="82"/>
      <c r="H3" s="83" t="str">
        <f>IF(Master!A27="","",Master!A27)</f>
        <v>B</v>
      </c>
      <c r="I3" s="231" t="str">
        <f>IF(Master!B27="","","=")</f>
        <v>=</v>
      </c>
      <c r="J3" s="84" t="str">
        <f>IF(Master!B27="","",Master!B27)</f>
        <v>Chelmsford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 t="str">
        <f>IF(Master!A28="","",Master!A28)</f>
        <v>C</v>
      </c>
      <c r="I4" s="231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1" s="85" customFormat="1" ht="30" customHeight="1">
      <c r="A6" s="20" t="s">
        <v>72</v>
      </c>
      <c r="B6" s="159"/>
      <c r="C6" s="160"/>
      <c r="D6" s="160"/>
      <c r="E6" s="160"/>
      <c r="F6" s="160"/>
      <c r="G6" s="160"/>
      <c r="H6" s="160"/>
      <c r="I6" s="161"/>
      <c r="J6" s="162"/>
      <c r="K6" s="160"/>
    </row>
    <row r="7" ht="13.5" thickBot="1"/>
    <row r="8" spans="1:20" ht="30" customHeight="1">
      <c r="A8" s="326" t="str">
        <f>IF(Master!$B$15="","",Master!$B$15)</f>
        <v>Swing Dance</v>
      </c>
      <c r="B8" s="327"/>
      <c r="C8" s="327"/>
      <c r="D8" s="327"/>
      <c r="E8" s="328"/>
      <c r="F8" s="301" t="s">
        <v>4</v>
      </c>
      <c r="G8" s="302"/>
      <c r="H8" s="303"/>
      <c r="I8" s="331" t="s">
        <v>5</v>
      </c>
      <c r="J8" s="302"/>
      <c r="K8" s="303"/>
      <c r="M8" s="299" t="s">
        <v>7</v>
      </c>
      <c r="N8" s="300"/>
      <c r="O8" s="300"/>
      <c r="P8" s="300"/>
      <c r="Q8" s="87"/>
      <c r="R8" s="299" t="s">
        <v>75</v>
      </c>
      <c r="S8" s="300"/>
      <c r="T8" s="300"/>
    </row>
    <row r="9" spans="1:20" s="76" customFormat="1" ht="30" customHeight="1">
      <c r="A9" s="318"/>
      <c r="B9" s="319"/>
      <c r="C9" s="319"/>
      <c r="D9" s="319"/>
      <c r="E9" s="320"/>
      <c r="F9" s="8">
        <v>1</v>
      </c>
      <c r="G9" s="6">
        <v>2</v>
      </c>
      <c r="H9" s="13">
        <v>3</v>
      </c>
      <c r="I9" s="6" t="s">
        <v>1</v>
      </c>
      <c r="J9" s="6" t="s">
        <v>2</v>
      </c>
      <c r="K9" s="13" t="s">
        <v>3</v>
      </c>
      <c r="M9" s="11" t="s">
        <v>1</v>
      </c>
      <c r="N9" s="11" t="s">
        <v>2</v>
      </c>
      <c r="O9" s="11" t="s">
        <v>3</v>
      </c>
      <c r="P9" s="75" t="s">
        <v>8</v>
      </c>
      <c r="R9" s="11" t="s">
        <v>1</v>
      </c>
      <c r="S9" s="11" t="s">
        <v>2</v>
      </c>
      <c r="T9" s="11" t="s">
        <v>3</v>
      </c>
    </row>
    <row r="10" spans="1:20" s="76" customFormat="1" ht="30" customHeight="1">
      <c r="A10" s="197">
        <f>IF(team1!$H$19="y","Joker","")</f>
      </c>
      <c r="B10" s="144" t="s">
        <v>1</v>
      </c>
      <c r="C10" s="145" t="s">
        <v>6</v>
      </c>
      <c r="D10" s="144" t="s">
        <v>2</v>
      </c>
      <c r="E10" s="195">
        <f>IF(team2!$H$19="y","Joker","")</f>
      </c>
      <c r="F10" s="5" t="s">
        <v>1</v>
      </c>
      <c r="G10" s="7" t="s">
        <v>1</v>
      </c>
      <c r="H10" s="187" t="s">
        <v>1</v>
      </c>
      <c r="I10" s="6">
        <f>IF(R10=2,2,(IF(R10="","",IF(A10="Joker",IF(R10=3,6,0),R10))))</f>
        <v>3</v>
      </c>
      <c r="J10" s="6">
        <f>IF(S10=2,2,IF(S10="","",(IF(E10="Joker",IF(S10=3,6,0),S10))))</f>
        <v>1</v>
      </c>
      <c r="K10" s="10"/>
      <c r="M10" s="11">
        <f>IF($F10="A",1,0)+IF($G10="A",1,0)+IF($H10="A",1,0)</f>
        <v>3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  <c r="R10" s="11">
        <f>IF(OR(F10="",G10="",H10=""),"",IF(OR($B10="A",$D10="A"),IF(M10=N10,2,IF(M10&gt;N10,3,1)),""))</f>
        <v>3</v>
      </c>
      <c r="S10" s="11">
        <f>IF(OR(F10="",G10="",H10=""),"",IF(OR($B10="B",$D10="B"),IF(N10=M10,2,IF(N10&gt;M10,3,1)),""))</f>
        <v>1</v>
      </c>
      <c r="T10" s="136"/>
    </row>
    <row r="11" spans="1:20" s="76" customFormat="1" ht="30" customHeight="1">
      <c r="A11" s="197" t="str">
        <f>IF(team2!$H$20="y","Joker","")</f>
        <v>Joker</v>
      </c>
      <c r="B11" s="144" t="s">
        <v>2</v>
      </c>
      <c r="C11" s="145" t="s">
        <v>6</v>
      </c>
      <c r="D11" s="144" t="s">
        <v>3</v>
      </c>
      <c r="E11" s="195">
        <f>IF(team3!$H$19="y","Joker","")</f>
      </c>
      <c r="F11" s="5" t="s">
        <v>8</v>
      </c>
      <c r="G11" s="7" t="s">
        <v>8</v>
      </c>
      <c r="H11" s="187" t="s">
        <v>8</v>
      </c>
      <c r="I11" s="9"/>
      <c r="J11" s="6">
        <f>IF(S11=2,2,IF(S11="","",IF(A11="Joker",IF(S11=3,6,0),S11)))</f>
        <v>2</v>
      </c>
      <c r="K11" s="13">
        <f>IF(T11=2,2,IF(T11="","",IF(E11="Joker",IF(T11=3,6,0),T11)))</f>
        <v>2</v>
      </c>
      <c r="M11" s="136"/>
      <c r="N11" s="11">
        <f>IF($F11="B",1,0)+IF($G11="B",1,0)+IF($H11="B",1,0)</f>
        <v>0</v>
      </c>
      <c r="O11" s="11">
        <f>IF($F11="C",1,0)+IF($G11="C",1,0)+IF($H11="C",1,0)</f>
        <v>0</v>
      </c>
      <c r="P11" s="11">
        <f>IF($F11="X",1,0)+IF($G11="X",1,0)+IF($H11="X",1,0)</f>
        <v>3</v>
      </c>
      <c r="R11" s="136"/>
      <c r="S11" s="137">
        <f>IF(OR(F11="",G11="",H11=""),"",IF(OR($B11="B",$D11="B"),IF(N11=O11,2,IF(N11&gt;O11,3,1)),""))</f>
        <v>2</v>
      </c>
      <c r="T11" s="11">
        <f>IF(OR(F11="",G11="",H11=""),"",IF(OR($B11="C",$D11="C"),IF(O11=N11,2,IF(O11&gt;N11,3,1)),""))</f>
        <v>2</v>
      </c>
    </row>
    <row r="12" spans="1:20" s="76" customFormat="1" ht="30" customHeight="1" thickBot="1">
      <c r="A12" s="198">
        <f>IF(team3!$H$20="y","Joker","")</f>
      </c>
      <c r="B12" s="142" t="s">
        <v>3</v>
      </c>
      <c r="C12" s="143" t="s">
        <v>6</v>
      </c>
      <c r="D12" s="142" t="s">
        <v>1</v>
      </c>
      <c r="E12" s="196">
        <f>IF(team1!$H$20="y","Joker","")</f>
      </c>
      <c r="F12" s="188" t="s">
        <v>1</v>
      </c>
      <c r="G12" s="189" t="s">
        <v>1</v>
      </c>
      <c r="H12" s="190" t="s">
        <v>1</v>
      </c>
      <c r="I12" s="201">
        <f>IF(R12=2,2,IF(R12="","",IF(E12="Joker",IF(R12=3,6,0),R12)))</f>
        <v>3</v>
      </c>
      <c r="J12" s="202"/>
      <c r="K12" s="203">
        <f>IF(T12=2,2,IF(T12="","",IF(A12="Joker",IF(T12=3,6,0),T12)))</f>
        <v>1</v>
      </c>
      <c r="M12" s="11">
        <f>IF($F12="A",1,0)+IF($G12="A",1,0)+IF($H12="A",1,0)</f>
        <v>3</v>
      </c>
      <c r="N12" s="136"/>
      <c r="O12" s="11">
        <f>IF($F12="C",1,0)+IF($G12="C",1,0)+IF($H12="C",1,0)</f>
        <v>0</v>
      </c>
      <c r="P12" s="11">
        <f>IF($F12="X",1,0)+IF($G12="X",1,0)+IF($H12="X",1,0)</f>
        <v>0</v>
      </c>
      <c r="R12" s="137">
        <f>IF(OR(F12="",G12="",H12=""),"",IF(OR($B12="A",$D12="A"),IF(M12=O12,2,IF(M12&gt;O12,3,1)),""))</f>
        <v>3</v>
      </c>
      <c r="S12" s="136"/>
      <c r="T12" s="11">
        <f>IF(OR(F12="",G12="",H12=""),"",IF(OR($B12="C",$D12="C"),IF(O12=M12,2,IF(O12&gt;M12,3,1)),""))</f>
        <v>1</v>
      </c>
    </row>
    <row r="13" spans="1:15" s="76" customFormat="1" ht="30" customHeight="1" thickBot="1">
      <c r="A13" s="307" t="s">
        <v>94</v>
      </c>
      <c r="B13" s="308"/>
      <c r="C13" s="308"/>
      <c r="D13" s="308"/>
      <c r="E13" s="308"/>
      <c r="F13" s="308"/>
      <c r="G13" s="308"/>
      <c r="H13" s="308"/>
      <c r="I13" s="14">
        <f>IF(M13&gt;0,M13,"")</f>
        <v>6</v>
      </c>
      <c r="J13" s="15">
        <f>IF(N13&gt;0,N13,"")</f>
        <v>3</v>
      </c>
      <c r="K13" s="16">
        <f>IF(O13&gt;0,O13,"")</f>
        <v>3</v>
      </c>
      <c r="M13" s="11">
        <f>SUM(I10:I12)</f>
        <v>6</v>
      </c>
      <c r="N13" s="11">
        <f>SUM(J10:J12)</f>
        <v>3</v>
      </c>
      <c r="O13" s="11">
        <f>SUM(K10:K12)</f>
        <v>3</v>
      </c>
    </row>
    <row r="15" ht="13.5" thickBot="1"/>
    <row r="16" spans="1:20" ht="30" customHeight="1">
      <c r="A16" s="326" t="str">
        <f>IF(Master!$B$16="","",Master!$B$16)</f>
        <v>14 Step</v>
      </c>
      <c r="B16" s="327"/>
      <c r="C16" s="327"/>
      <c r="D16" s="327"/>
      <c r="E16" s="328"/>
      <c r="F16" s="301" t="s">
        <v>4</v>
      </c>
      <c r="G16" s="302"/>
      <c r="H16" s="303"/>
      <c r="I16" s="301" t="s">
        <v>5</v>
      </c>
      <c r="J16" s="302"/>
      <c r="K16" s="303"/>
      <c r="M16" s="299" t="s">
        <v>7</v>
      </c>
      <c r="N16" s="300"/>
      <c r="O16" s="300"/>
      <c r="P16" s="300"/>
      <c r="R16" s="299" t="s">
        <v>75</v>
      </c>
      <c r="S16" s="300"/>
      <c r="T16" s="300"/>
    </row>
    <row r="17" spans="1:20" ht="30" customHeight="1">
      <c r="A17" s="318"/>
      <c r="B17" s="319"/>
      <c r="C17" s="319"/>
      <c r="D17" s="319"/>
      <c r="E17" s="320"/>
      <c r="F17" s="8">
        <v>1</v>
      </c>
      <c r="G17" s="6">
        <v>2</v>
      </c>
      <c r="H17" s="13">
        <v>3</v>
      </c>
      <c r="I17" s="8" t="s">
        <v>1</v>
      </c>
      <c r="J17" s="6" t="s">
        <v>2</v>
      </c>
      <c r="K17" s="13" t="s">
        <v>3</v>
      </c>
      <c r="M17" s="3" t="s">
        <v>1</v>
      </c>
      <c r="N17" s="3" t="s">
        <v>2</v>
      </c>
      <c r="O17" s="3" t="s">
        <v>3</v>
      </c>
      <c r="P17" s="4" t="s">
        <v>8</v>
      </c>
      <c r="R17" s="11" t="s">
        <v>1</v>
      </c>
      <c r="S17" s="11" t="s">
        <v>2</v>
      </c>
      <c r="T17" s="11" t="s">
        <v>3</v>
      </c>
    </row>
    <row r="18" spans="1:20" ht="30" customHeight="1">
      <c r="A18" s="197" t="str">
        <f>IF(team1!$H$23="y","Joker","")</f>
        <v>Joker</v>
      </c>
      <c r="B18" s="11" t="s">
        <v>1</v>
      </c>
      <c r="C18" s="75" t="s">
        <v>6</v>
      </c>
      <c r="D18" s="11" t="s">
        <v>2</v>
      </c>
      <c r="E18" s="199">
        <f>IF(team2!$H$23="y","Joker","")</f>
      </c>
      <c r="F18" s="5" t="s">
        <v>1</v>
      </c>
      <c r="G18" s="7" t="s">
        <v>1</v>
      </c>
      <c r="H18" s="187" t="s">
        <v>1</v>
      </c>
      <c r="I18" s="8">
        <f>IF(R18=2,2,(IF(R18="","",IF(A18="Joker",IF(R18=3,6,0),R18))))</f>
        <v>6</v>
      </c>
      <c r="J18" s="6">
        <f>IF(S18=2,2,IF(S18="","",(IF(E18="Joker",IF(S18=3,6,0),S18))))</f>
        <v>1</v>
      </c>
      <c r="K18" s="10"/>
      <c r="M18" s="11">
        <f>IF($F18="A",1,0)+IF($G18="A",1,0)+IF($H18="A",1,0)</f>
        <v>3</v>
      </c>
      <c r="N18" s="11">
        <f>IF($F18="B",1,0)+IF($G18="B",1,0)+IF($H18="B",1,0)</f>
        <v>0</v>
      </c>
      <c r="O18" s="136"/>
      <c r="P18" s="11">
        <f>IF($F18="X",1,0)+IF($G18="X",1,0)+IF($H18="X",1,0)</f>
        <v>0</v>
      </c>
      <c r="R18" s="11">
        <f>IF(OR(F18="",G18="",H18=""),"",IF(OR($B18="A",$D18="A"),IF(M18=N18,2,IF(M18&gt;N18,3,1)),""))</f>
        <v>3</v>
      </c>
      <c r="S18" s="11">
        <f>IF(OR(F18="",G18="",H18=""),"",IF(OR($B18="B",$D18="B"),IF(N18=M18,2,IF(N18&gt;M18,3,1)),""))</f>
        <v>1</v>
      </c>
      <c r="T18" s="136"/>
    </row>
    <row r="19" spans="1:20" ht="30" customHeight="1">
      <c r="A19" s="197">
        <f>IF(team2!$H$24="y","Joker","")</f>
      </c>
      <c r="B19" s="11" t="s">
        <v>2</v>
      </c>
      <c r="C19" s="75" t="s">
        <v>6</v>
      </c>
      <c r="D19" s="11" t="s">
        <v>3</v>
      </c>
      <c r="E19" s="199">
        <f>IF(team3!$H$23="y","Joker","")</f>
      </c>
      <c r="F19" s="5" t="s">
        <v>2</v>
      </c>
      <c r="G19" s="7" t="s">
        <v>2</v>
      </c>
      <c r="H19" s="187" t="s">
        <v>2</v>
      </c>
      <c r="I19" s="12"/>
      <c r="J19" s="6">
        <f>IF(S19=2,2,IF(S19="","",IF(A19="Joker",IF(S19=3,6,0),S19)))</f>
        <v>3</v>
      </c>
      <c r="K19" s="13">
        <f>IF(T19=2,2,IF(T19="","",IF(E19="Joker",IF(T19=3,6,0),T19)))</f>
        <v>1</v>
      </c>
      <c r="M19" s="136"/>
      <c r="N19" s="11">
        <f>IF($F19="B",1,0)+IF($G19="B",1,0)+IF($H19="B",1,0)</f>
        <v>3</v>
      </c>
      <c r="O19" s="11">
        <f>IF($F19="C",1,0)+IF($G19="C",1,0)+IF($H19="C",1,0)</f>
        <v>0</v>
      </c>
      <c r="P19" s="11">
        <f>IF($F19="X",1,0)+IF($G19="X",1,0)+IF($H19="X",1,0)</f>
        <v>0</v>
      </c>
      <c r="R19" s="136"/>
      <c r="S19" s="137">
        <f>IF(OR(F19="",G19="",H19=""),"",IF(OR($B19="B",$D19="B"),IF(N19=O19,2,IF(N19&gt;O19,3,1)),""))</f>
        <v>3</v>
      </c>
      <c r="T19" s="11">
        <f>IF(OR(F19="",G19="",H19=""),"",IF(OR($B19="C",$D19="C"),IF(O19=N19,2,IF(O19&gt;N19,3,1)),""))</f>
        <v>1</v>
      </c>
    </row>
    <row r="20" spans="1:20" ht="30" customHeight="1" thickBot="1">
      <c r="A20" s="198">
        <f>IF(team3!$H$24="y","Joker","")</f>
      </c>
      <c r="B20" s="142" t="s">
        <v>3</v>
      </c>
      <c r="C20" s="143" t="s">
        <v>6</v>
      </c>
      <c r="D20" s="142" t="s">
        <v>1</v>
      </c>
      <c r="E20" s="200">
        <f>IF(team1!$H$24="y","Joker","")</f>
      </c>
      <c r="F20" s="188" t="s">
        <v>3</v>
      </c>
      <c r="G20" s="189" t="s">
        <v>3</v>
      </c>
      <c r="H20" s="190" t="s">
        <v>3</v>
      </c>
      <c r="I20" s="204">
        <f>IF(R20=2,2,IF(R20="","",IF(E20="Joker",IF(R20=3,6,0),R20)))</f>
        <v>1</v>
      </c>
      <c r="J20" s="202"/>
      <c r="K20" s="203">
        <f>IF(T20=2,2,IF(T20="","",IF(A20="Joker",IF(T20=3,6,0),T20)))</f>
        <v>3</v>
      </c>
      <c r="M20" s="11">
        <f>IF($F20="A",1,0)+IF($G20="A",1,0)+IF($H20="A",1,0)</f>
        <v>0</v>
      </c>
      <c r="N20" s="136"/>
      <c r="O20" s="11">
        <f>IF($F20="C",1,0)+IF($G20="C",1,0)+IF($H20="C",1,0)</f>
        <v>3</v>
      </c>
      <c r="P20" s="11">
        <f>IF($F20="X",1,0)+IF($G20="X",1,0)+IF($H20="X",1,0)</f>
        <v>0</v>
      </c>
      <c r="R20" s="137">
        <f>IF(OR(F20="",G20="",H20=""),"",IF(OR($B20="A",$D20="A"),IF(M20=O20,2,IF(M20&gt;O20,3,1)),""))</f>
        <v>1</v>
      </c>
      <c r="S20" s="136"/>
      <c r="T20" s="11">
        <f>IF(OR(F20="",G20="",H20=""),"",IF(OR($B20="C",$D20="C"),IF(O20=M20,2,IF(O20&gt;M20,3,1)),""))</f>
        <v>3</v>
      </c>
    </row>
    <row r="21" spans="1:15" ht="30" customHeight="1" thickBot="1">
      <c r="A21" s="307" t="s">
        <v>94</v>
      </c>
      <c r="B21" s="308"/>
      <c r="C21" s="308"/>
      <c r="D21" s="308"/>
      <c r="E21" s="308"/>
      <c r="F21" s="308"/>
      <c r="G21" s="308"/>
      <c r="H21" s="308"/>
      <c r="I21" s="14">
        <f>IF(M21&gt;0,M21,"")</f>
        <v>7</v>
      </c>
      <c r="J21" s="15">
        <f>IF(N21&gt;0,N21,"")</f>
        <v>4</v>
      </c>
      <c r="K21" s="16">
        <f>IF(O21&gt;0,O21,"")</f>
        <v>4</v>
      </c>
      <c r="M21" s="11">
        <f>SUM(I18:I20)</f>
        <v>7</v>
      </c>
      <c r="N21" s="11">
        <f>SUM(J18:J20)</f>
        <v>4</v>
      </c>
      <c r="O21" s="11">
        <f>SUM(K18:K20)</f>
        <v>4</v>
      </c>
    </row>
    <row r="24" ht="13.5" thickBot="1"/>
    <row r="25" spans="1:11" ht="30" customHeight="1" thickBot="1">
      <c r="A25" s="322" t="s">
        <v>80</v>
      </c>
      <c r="B25" s="323"/>
      <c r="C25" s="323"/>
      <c r="D25" s="323"/>
      <c r="E25" s="323"/>
      <c r="F25" s="323"/>
      <c r="G25" s="323"/>
      <c r="H25" s="323"/>
      <c r="I25" s="164" t="s">
        <v>1</v>
      </c>
      <c r="J25" s="165" t="s">
        <v>2</v>
      </c>
      <c r="K25" s="166" t="s">
        <v>3</v>
      </c>
    </row>
    <row r="26" spans="1:11" ht="30" customHeight="1">
      <c r="A26" s="309" t="s">
        <v>81</v>
      </c>
      <c r="B26" s="324"/>
      <c r="C26" s="324"/>
      <c r="D26" s="324"/>
      <c r="E26" s="324"/>
      <c r="F26" s="324"/>
      <c r="G26" s="324"/>
      <c r="H26" s="324"/>
      <c r="I26" s="175">
        <f>IF(I21="","",I13+I21)</f>
        <v>13</v>
      </c>
      <c r="J26" s="176">
        <f>IF(J21="","",J13+J21)</f>
        <v>7</v>
      </c>
      <c r="K26" s="177">
        <f>IF(K21="","",K13+K21)</f>
        <v>7</v>
      </c>
    </row>
    <row r="27" spans="1:11" ht="30" customHeight="1">
      <c r="A27" s="316" t="s">
        <v>92</v>
      </c>
      <c r="B27" s="317"/>
      <c r="C27" s="317"/>
      <c r="D27" s="317"/>
      <c r="E27" s="317"/>
      <c r="F27" s="317"/>
      <c r="G27" s="317"/>
      <c r="H27" s="317"/>
      <c r="I27" s="163"/>
      <c r="J27" s="205"/>
      <c r="K27" s="206"/>
    </row>
    <row r="28" spans="1:15" ht="30" customHeight="1" thickBot="1">
      <c r="A28" s="314" t="s">
        <v>93</v>
      </c>
      <c r="B28" s="330"/>
      <c r="C28" s="330"/>
      <c r="D28" s="330"/>
      <c r="E28" s="330"/>
      <c r="F28" s="330"/>
      <c r="G28" s="330"/>
      <c r="H28" s="330"/>
      <c r="I28" s="178">
        <f>IF(I26="","",SUM(I26:I27))</f>
        <v>13</v>
      </c>
      <c r="J28" s="179">
        <f>IF(J26="","",SUM(J26:J27))</f>
        <v>7</v>
      </c>
      <c r="K28" s="180">
        <f>IF(K26="","",SUM(K26:K27))</f>
        <v>7</v>
      </c>
      <c r="M28" s="80"/>
      <c r="N28" s="80"/>
      <c r="O28" s="80"/>
    </row>
    <row r="29" spans="1:11" ht="30" customHeight="1" thickBot="1">
      <c r="A29" s="307" t="s">
        <v>9</v>
      </c>
      <c r="B29" s="308"/>
      <c r="C29" s="308"/>
      <c r="D29" s="308"/>
      <c r="E29" s="308"/>
      <c r="F29" s="308"/>
      <c r="G29" s="308"/>
      <c r="H29" s="308"/>
      <c r="I29" s="153">
        <f>IF(SUM($I28:$K28)&gt;0,RANK(I28,$I28:$K28,0),"")</f>
        <v>1</v>
      </c>
      <c r="J29" s="154">
        <f>IF(SUM($I28:$K28)&gt;0,RANK(J28,$I28:$K28,0),"")</f>
        <v>2</v>
      </c>
      <c r="K29" s="155">
        <f>IF(SUM($I28:$K28)&gt;0,RANK(K28,$I28:$K28,0),"")</f>
        <v>2</v>
      </c>
    </row>
    <row r="31" ht="13.5" thickBot="1"/>
    <row r="32" spans="1:11" ht="30" customHeight="1" thickBot="1">
      <c r="A32" s="312" t="s">
        <v>84</v>
      </c>
      <c r="B32" s="313"/>
      <c r="C32" s="313"/>
      <c r="D32" s="313"/>
      <c r="E32" s="313"/>
      <c r="F32" s="313"/>
      <c r="G32" s="313"/>
      <c r="H32" s="313"/>
      <c r="I32" s="164" t="s">
        <v>1</v>
      </c>
      <c r="J32" s="165" t="s">
        <v>2</v>
      </c>
      <c r="K32" s="166" t="s">
        <v>3</v>
      </c>
    </row>
    <row r="33" spans="1:11" ht="30" customHeight="1">
      <c r="A33" s="325" t="s">
        <v>82</v>
      </c>
      <c r="B33" s="302"/>
      <c r="C33" s="302"/>
      <c r="D33" s="302"/>
      <c r="E33" s="302"/>
      <c r="F33" s="302"/>
      <c r="G33" s="302"/>
      <c r="H33" s="302"/>
      <c r="I33" s="168">
        <f>IF(Jnr!$I$28=0,"",Jnr!$I$28)</f>
        <v>10</v>
      </c>
      <c r="J33" s="169">
        <f>IF(Jnr!$J$28=0,"",Jnr!$J$28)</f>
        <v>6</v>
      </c>
      <c r="K33" s="170">
        <f>IF(Jnr!$K$28=0,"",Jnr!$K$28)</f>
        <v>11</v>
      </c>
    </row>
    <row r="34" spans="1:11" ht="30" customHeight="1">
      <c r="A34" s="329" t="s">
        <v>83</v>
      </c>
      <c r="B34" s="321"/>
      <c r="C34" s="321"/>
      <c r="D34" s="321"/>
      <c r="E34" s="321"/>
      <c r="F34" s="321"/>
      <c r="G34" s="321"/>
      <c r="H34" s="321"/>
      <c r="I34" s="156">
        <f>$I$28</f>
        <v>13</v>
      </c>
      <c r="J34" s="167">
        <f>$J$28</f>
        <v>7</v>
      </c>
      <c r="K34" s="171">
        <f>$K$28</f>
        <v>7</v>
      </c>
    </row>
    <row r="35" spans="1:11" ht="30" customHeight="1" thickBot="1">
      <c r="A35" s="316" t="s">
        <v>85</v>
      </c>
      <c r="B35" s="321"/>
      <c r="C35" s="321"/>
      <c r="D35" s="321"/>
      <c r="E35" s="321"/>
      <c r="F35" s="321"/>
      <c r="G35" s="321"/>
      <c r="H35" s="321"/>
      <c r="I35" s="172">
        <f>IF(SUM(I33:I34)&gt;0,SUM(I33:I34),"")</f>
        <v>23</v>
      </c>
      <c r="J35" s="173">
        <f>IF(SUM(J33:J34)&gt;0,SUM(J33:J34),"")</f>
        <v>13</v>
      </c>
      <c r="K35" s="174">
        <f>IF(SUM(K33:K34)&gt;0,SUM(K33:K34),"")</f>
        <v>18</v>
      </c>
    </row>
    <row r="36" spans="1:11" ht="30" customHeight="1" thickBot="1">
      <c r="A36" s="307" t="s">
        <v>9</v>
      </c>
      <c r="B36" s="308"/>
      <c r="C36" s="308"/>
      <c r="D36" s="308"/>
      <c r="E36" s="308"/>
      <c r="F36" s="308"/>
      <c r="G36" s="308"/>
      <c r="H36" s="308"/>
      <c r="I36" s="153">
        <f>IF(SUM($I35:$K35)&gt;0,RANK(I35,$I35:$K35,0),"")</f>
        <v>1</v>
      </c>
      <c r="J36" s="154">
        <f>IF(SUM($I35:$K35)&gt;0,RANK(J35,$I35:$K35,0),"")</f>
        <v>3</v>
      </c>
      <c r="K36" s="155">
        <f>IF(SUM($I35:$K35)&gt;0,RANK(K35,$I35:$K35,0),"")</f>
        <v>2</v>
      </c>
    </row>
    <row r="38" ht="13.5" thickBot="1"/>
    <row r="39" spans="1:11" ht="30" customHeight="1" thickBot="1">
      <c r="A39" s="312" t="s">
        <v>86</v>
      </c>
      <c r="B39" s="313"/>
      <c r="C39" s="313"/>
      <c r="D39" s="313"/>
      <c r="E39" s="313"/>
      <c r="F39" s="313"/>
      <c r="G39" s="313"/>
      <c r="H39" s="313"/>
      <c r="I39" s="164" t="s">
        <v>1</v>
      </c>
      <c r="J39" s="165" t="s">
        <v>2</v>
      </c>
      <c r="K39" s="166" t="s">
        <v>3</v>
      </c>
    </row>
    <row r="40" spans="1:11" ht="30" customHeight="1">
      <c r="A40" s="309" t="s">
        <v>81</v>
      </c>
      <c r="B40" s="302"/>
      <c r="C40" s="302"/>
      <c r="D40" s="302"/>
      <c r="E40" s="302"/>
      <c r="F40" s="302"/>
      <c r="G40" s="302"/>
      <c r="H40" s="302"/>
      <c r="I40" s="168">
        <f>$I$35</f>
        <v>23</v>
      </c>
      <c r="J40" s="169">
        <f>$J$35</f>
        <v>13</v>
      </c>
      <c r="K40" s="170">
        <f>$K$35</f>
        <v>18</v>
      </c>
    </row>
    <row r="41" spans="1:11" ht="30" customHeight="1">
      <c r="A41" s="316" t="s">
        <v>87</v>
      </c>
      <c r="B41" s="321"/>
      <c r="C41" s="321"/>
      <c r="D41" s="321"/>
      <c r="E41" s="321"/>
      <c r="F41" s="321"/>
      <c r="G41" s="321"/>
      <c r="H41" s="321"/>
      <c r="I41" s="156">
        <f>IF(team1!$N$35&gt;0,team1!$N$35,"")</f>
        <v>12</v>
      </c>
      <c r="J41" s="167">
        <f>IF(team2!$N$35&gt;0,team2!$N$35,"")</f>
        <v>9</v>
      </c>
      <c r="K41" s="171">
        <f>IF(team3!$N$35&gt;0,team3!$N$35,"")</f>
        <v>17</v>
      </c>
    </row>
    <row r="42" spans="1:11" ht="30" customHeight="1" thickBot="1">
      <c r="A42" s="316" t="s">
        <v>88</v>
      </c>
      <c r="B42" s="321"/>
      <c r="C42" s="321"/>
      <c r="D42" s="321"/>
      <c r="E42" s="321"/>
      <c r="F42" s="321"/>
      <c r="G42" s="321"/>
      <c r="H42" s="321"/>
      <c r="I42" s="172">
        <f>IF(SUM(I40:I41)&gt;0,SUM(I40:I41),"")</f>
        <v>35</v>
      </c>
      <c r="J42" s="173">
        <f>IF(SUM(J40:J41)&gt;0,SUM(J40:J41),"")</f>
        <v>22</v>
      </c>
      <c r="K42" s="174">
        <f>IF(SUM(K40:K41)&gt;0,SUM(K40:K41),"")</f>
        <v>35</v>
      </c>
    </row>
    <row r="43" spans="1:11" ht="30" customHeight="1" thickBot="1">
      <c r="A43" s="307" t="s">
        <v>9</v>
      </c>
      <c r="B43" s="308"/>
      <c r="C43" s="308"/>
      <c r="D43" s="308"/>
      <c r="E43" s="308"/>
      <c r="F43" s="308"/>
      <c r="G43" s="308"/>
      <c r="H43" s="308"/>
      <c r="I43" s="153">
        <f>IF(SUM($I42:$K42)&gt;0,RANK(I42,$I42:$K42,0),"")</f>
        <v>1</v>
      </c>
      <c r="J43" s="154">
        <f>IF(SUM($I42:$K42)&gt;0,RANK(J42,$I42:$K42,0),"")</f>
        <v>3</v>
      </c>
      <c r="K43" s="155">
        <f>IF(SUM($I42:$K42)&gt;0,RANK(K42,$I42:$K42,0),"")</f>
        <v>1</v>
      </c>
    </row>
  </sheetData>
  <sheetProtection password="CAEF" sheet="1" objects="1" scenarios="1" selectLockedCells="1"/>
  <mergeCells count="29">
    <mergeCell ref="A16:E16"/>
    <mergeCell ref="F16:H16"/>
    <mergeCell ref="R8:T8"/>
    <mergeCell ref="R16:T16"/>
    <mergeCell ref="I16:K16"/>
    <mergeCell ref="I8:K8"/>
    <mergeCell ref="M16:P16"/>
    <mergeCell ref="M8:P8"/>
    <mergeCell ref="F8:H8"/>
    <mergeCell ref="A8:E8"/>
    <mergeCell ref="A9:E9"/>
    <mergeCell ref="A13:H13"/>
    <mergeCell ref="A39:H39"/>
    <mergeCell ref="A35:H35"/>
    <mergeCell ref="A36:H36"/>
    <mergeCell ref="A34:H34"/>
    <mergeCell ref="A28:H28"/>
    <mergeCell ref="A29:H29"/>
    <mergeCell ref="A32:H32"/>
    <mergeCell ref="A43:H43"/>
    <mergeCell ref="A40:H40"/>
    <mergeCell ref="A17:E17"/>
    <mergeCell ref="A42:H42"/>
    <mergeCell ref="A21:H21"/>
    <mergeCell ref="A25:H25"/>
    <mergeCell ref="A26:H26"/>
    <mergeCell ref="A27:H27"/>
    <mergeCell ref="A41:H41"/>
    <mergeCell ref="A33:H33"/>
  </mergeCells>
  <conditionalFormatting sqref="F10:H12 F18:H20">
    <cfRule type="expression" priority="1" dxfId="24" stopIfTrue="1">
      <formula>AND(NOT(F10=""),NOT(F10=$B10),NOT(F10=$D10),NOT(F10="X"))</formula>
    </cfRule>
  </conditionalFormatting>
  <conditionalFormatting sqref="I43:K43 I29:K29 I36:K36">
    <cfRule type="cellIs" priority="2" dxfId="20" operator="equal" stopIfTrue="1">
      <formula>1</formula>
    </cfRule>
    <cfRule type="cellIs" priority="3" dxfId="1" operator="equal" stopIfTrue="1">
      <formula>2</formula>
    </cfRule>
    <cfRule type="cellIs" priority="4" dxfId="18" operator="equal" stopIfTrue="1">
      <formula>3</formula>
    </cfRule>
  </conditionalFormatting>
  <printOptions horizontalCentered="1"/>
  <pageMargins left="0.5118110236220472" right="0.4724409448818898" top="0.984251968503937" bottom="0.5118110236220472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29"/>
  <sheetViews>
    <sheetView zoomScale="75" zoomScaleNormal="75" zoomScalePageLayoutView="0" workbookViewId="0" topLeftCell="A3">
      <selection activeCell="I27" sqref="I27"/>
    </sheetView>
  </sheetViews>
  <sheetFormatPr defaultColWidth="9.140625" defaultRowHeight="12.75"/>
  <cols>
    <col min="1" max="1" width="12.7109375" style="2" customWidth="1"/>
    <col min="2" max="2" width="4.8515625" style="2" customWidth="1"/>
    <col min="3" max="3" width="3.28125" style="2" customWidth="1"/>
    <col min="4" max="4" width="5.57421875" style="2" customWidth="1"/>
    <col min="5" max="5" width="12.7109375" style="2" customWidth="1"/>
    <col min="6" max="11" width="10.7109375" style="2" customWidth="1"/>
    <col min="12" max="16384" width="9.140625" style="2" customWidth="1"/>
  </cols>
  <sheetData>
    <row r="1" ht="30" customHeight="1">
      <c r="A1" s="91" t="s">
        <v>13</v>
      </c>
    </row>
    <row r="2" spans="1:11" s="79" customFormat="1" ht="30" customHeight="1">
      <c r="A2" s="17"/>
      <c r="B2" s="18"/>
      <c r="C2" s="18"/>
      <c r="D2" s="18"/>
      <c r="E2" s="18"/>
      <c r="F2" s="18"/>
      <c r="G2" s="18"/>
      <c r="H2" s="83" t="str">
        <f>IF(Master!A26="","",Master!A26)</f>
        <v>A</v>
      </c>
      <c r="I2" s="231" t="str">
        <f>IF(Master!B26="","","=")</f>
        <v>=</v>
      </c>
      <c r="J2" s="84" t="str">
        <f>IF(Master!B26="","",Master!B26)</f>
        <v>Gillingham</v>
      </c>
      <c r="K2" s="85"/>
    </row>
    <row r="3" spans="1:10" s="85" customFormat="1" ht="30" customHeight="1">
      <c r="A3" s="81" t="s">
        <v>16</v>
      </c>
      <c r="B3" s="82" t="str">
        <f>IF(Master!B3="","",Master!B3)</f>
        <v>Gillingham</v>
      </c>
      <c r="C3" s="82"/>
      <c r="H3" s="83" t="str">
        <f>IF(Master!A27="","",Master!A27)</f>
        <v>B</v>
      </c>
      <c r="I3" s="231" t="str">
        <f>IF(Master!B27="","","=")</f>
        <v>=</v>
      </c>
      <c r="J3" s="84" t="str">
        <f>IF(Master!B27="","",Master!B27)</f>
        <v>Chelmsford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 t="str">
        <f>IF(Master!A28="","",Master!A28)</f>
        <v>C</v>
      </c>
      <c r="I4" s="231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0" s="85" customFormat="1" ht="30" customHeight="1">
      <c r="A6" s="87" t="s">
        <v>77</v>
      </c>
      <c r="B6" s="86"/>
      <c r="I6" s="83"/>
      <c r="J6" s="84"/>
    </row>
    <row r="7" ht="13.5" thickBot="1"/>
    <row r="8" spans="1:16" ht="30" customHeight="1" thickBot="1">
      <c r="A8" s="337" t="str">
        <f>IF(Master!$B$21="","",Master!$B$21)</f>
        <v>European Waltz</v>
      </c>
      <c r="B8" s="338"/>
      <c r="C8" s="338"/>
      <c r="D8" s="338"/>
      <c r="E8" s="339"/>
      <c r="F8" s="301" t="s">
        <v>4</v>
      </c>
      <c r="G8" s="331"/>
      <c r="H8" s="336"/>
      <c r="I8" s="332" t="s">
        <v>5</v>
      </c>
      <c r="J8" s="333"/>
      <c r="K8" s="334"/>
      <c r="M8" s="299" t="s">
        <v>7</v>
      </c>
      <c r="N8" s="335"/>
      <c r="O8" s="335"/>
      <c r="P8" s="335"/>
    </row>
    <row r="9" spans="1:16" ht="30" customHeight="1">
      <c r="A9" s="318"/>
      <c r="B9" s="319"/>
      <c r="C9" s="319"/>
      <c r="D9" s="319"/>
      <c r="E9" s="320"/>
      <c r="F9" s="8">
        <v>1</v>
      </c>
      <c r="G9" s="6">
        <v>2</v>
      </c>
      <c r="H9" s="13">
        <v>3</v>
      </c>
      <c r="I9" s="181" t="s">
        <v>1</v>
      </c>
      <c r="J9" s="182" t="s">
        <v>2</v>
      </c>
      <c r="K9" s="183" t="s">
        <v>3</v>
      </c>
      <c r="M9" s="3" t="s">
        <v>1</v>
      </c>
      <c r="N9" s="3" t="s">
        <v>2</v>
      </c>
      <c r="O9" s="3" t="s">
        <v>3</v>
      </c>
      <c r="P9" s="4" t="s">
        <v>8</v>
      </c>
    </row>
    <row r="10" spans="1:16" ht="30" customHeight="1">
      <c r="A10" s="194"/>
      <c r="B10" s="192" t="s">
        <v>1</v>
      </c>
      <c r="C10" s="88" t="s">
        <v>6</v>
      </c>
      <c r="D10" s="192" t="s">
        <v>2</v>
      </c>
      <c r="E10" s="78"/>
      <c r="F10" s="5" t="s">
        <v>1</v>
      </c>
      <c r="G10" s="7" t="s">
        <v>1</v>
      </c>
      <c r="H10" s="187" t="s">
        <v>1</v>
      </c>
      <c r="I10" s="8">
        <f>IF(OR(F10="",G10="",H10=""),"",IF(OR($B10="A",$D10="A"),IF(M10=N10,2,IF(M10&gt;N10,3,1)),""))</f>
        <v>3</v>
      </c>
      <c r="J10" s="6">
        <f>IF(OR(F10="",G10="",H10=""),"",IF(OR($B10="B",$D10="B"),IF(N10=M10,2,IF(N10&gt;M10,3,1)),""))</f>
        <v>1</v>
      </c>
      <c r="K10" s="10"/>
      <c r="M10" s="11">
        <f>IF($F10="A",1,0)+IF($G10="A",1,0)+IF($H10="A",1,0)</f>
        <v>3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</row>
    <row r="11" spans="1:16" ht="30" customHeight="1">
      <c r="A11" s="77"/>
      <c r="B11" s="192" t="s">
        <v>2</v>
      </c>
      <c r="C11" s="88" t="s">
        <v>6</v>
      </c>
      <c r="D11" s="192" t="s">
        <v>3</v>
      </c>
      <c r="E11" s="78"/>
      <c r="F11" s="5" t="s">
        <v>2</v>
      </c>
      <c r="G11" s="7" t="s">
        <v>2</v>
      </c>
      <c r="H11" s="187" t="s">
        <v>2</v>
      </c>
      <c r="I11" s="12"/>
      <c r="J11" s="135">
        <f>IF(OR(F11="",G11="",H11=""),"",IF(OR($B11="B",$D11="B"),IF(N11=O11,2,IF(N11&gt;O11,3,1)),""))</f>
        <v>3</v>
      </c>
      <c r="K11" s="13">
        <f>IF(OR(F11="",G11="",H11=""),"",IF(OR($B11="C",$D11="C"),IF(O11=N11,2,IF(O11&gt;N11,3,1)),""))</f>
        <v>1</v>
      </c>
      <c r="M11" s="136"/>
      <c r="N11" s="11">
        <f>IF($F11="B",1,0)+IF($G11="B",1,0)+IF($H11="B",1,0)</f>
        <v>3</v>
      </c>
      <c r="O11" s="11">
        <f>IF($F11="C",1,0)+IF($G11="C",1,0)+IF($H11="C",1,0)</f>
        <v>0</v>
      </c>
      <c r="P11" s="11">
        <f>IF($F11="X",1,0)+IF($G11="X",1,0)+IF($H11="X",1,0)</f>
        <v>0</v>
      </c>
    </row>
    <row r="12" spans="1:16" ht="30" customHeight="1" thickBot="1">
      <c r="A12" s="138"/>
      <c r="B12" s="193" t="s">
        <v>3</v>
      </c>
      <c r="C12" s="191" t="s">
        <v>6</v>
      </c>
      <c r="D12" s="193" t="s">
        <v>1</v>
      </c>
      <c r="E12" s="146"/>
      <c r="F12" s="188" t="s">
        <v>1</v>
      </c>
      <c r="G12" s="189" t="s">
        <v>1</v>
      </c>
      <c r="H12" s="190" t="s">
        <v>1</v>
      </c>
      <c r="I12" s="184">
        <f>IF(OR(F12="",G12="",H12=""),"",IF(OR($B12="A",$D12="A"),IF(M12=O12,2,IF(M12&gt;O12,3,1)),""))</f>
        <v>3</v>
      </c>
      <c r="J12" s="140"/>
      <c r="K12" s="141">
        <f>IF(OR(F12="",G12="",H12=""),"",IF(OR($B12="C",$D12="C"),IF(O12=M12,2,IF(O12&gt;M12,3,1)),""))</f>
        <v>1</v>
      </c>
      <c r="M12" s="11">
        <f>IF($F12="A",1,0)+IF($G12="A",1,0)+IF($H12="A",1,0)</f>
        <v>3</v>
      </c>
      <c r="N12" s="136"/>
      <c r="O12" s="11">
        <f>IF($F12="C",1,0)+IF($G12="C",1,0)+IF($H12="C",1,0)</f>
        <v>0</v>
      </c>
      <c r="P12" s="11">
        <f>IF($F12="X",1,0)+IF($G12="X",1,0)+IF($H12="X",1,0)</f>
        <v>0</v>
      </c>
    </row>
    <row r="13" spans="1:15" ht="30" customHeight="1" thickBot="1">
      <c r="A13" s="307" t="s">
        <v>95</v>
      </c>
      <c r="B13" s="308"/>
      <c r="C13" s="308"/>
      <c r="D13" s="308"/>
      <c r="E13" s="308"/>
      <c r="F13" s="308"/>
      <c r="G13" s="308"/>
      <c r="H13" s="308"/>
      <c r="I13" s="14">
        <f>IF(M13&gt;0,M13,"")</f>
        <v>6</v>
      </c>
      <c r="J13" s="15">
        <f>IF(N13&gt;0,N13,"")</f>
        <v>4</v>
      </c>
      <c r="K13" s="16">
        <f>IF(O13&gt;0,O13,"")</f>
        <v>2</v>
      </c>
      <c r="M13" s="11">
        <f>SUM(I10:I12)</f>
        <v>6</v>
      </c>
      <c r="N13" s="11">
        <f>SUM(J10:J12)</f>
        <v>4</v>
      </c>
      <c r="O13" s="11">
        <f>SUM(K10:K12)</f>
        <v>2</v>
      </c>
    </row>
    <row r="15" ht="13.5" thickBot="1"/>
    <row r="16" spans="1:16" ht="30" customHeight="1" thickBot="1">
      <c r="A16" s="337" t="str">
        <f>IF(Master!$B$22="","",Master!$B$22)</f>
        <v>Blues</v>
      </c>
      <c r="B16" s="338"/>
      <c r="C16" s="338"/>
      <c r="D16" s="338"/>
      <c r="E16" s="339"/>
      <c r="F16" s="301" t="s">
        <v>4</v>
      </c>
      <c r="G16" s="331"/>
      <c r="H16" s="336"/>
      <c r="I16" s="332" t="s">
        <v>5</v>
      </c>
      <c r="J16" s="333"/>
      <c r="K16" s="334"/>
      <c r="M16" s="299" t="s">
        <v>7</v>
      </c>
      <c r="N16" s="335"/>
      <c r="O16" s="335"/>
      <c r="P16" s="335"/>
    </row>
    <row r="17" spans="1:16" ht="30" customHeight="1">
      <c r="A17" s="318"/>
      <c r="B17" s="319"/>
      <c r="C17" s="319"/>
      <c r="D17" s="319"/>
      <c r="E17" s="320"/>
      <c r="F17" s="8">
        <v>1</v>
      </c>
      <c r="G17" s="6">
        <v>2</v>
      </c>
      <c r="H17" s="13">
        <v>3</v>
      </c>
      <c r="I17" s="181" t="s">
        <v>1</v>
      </c>
      <c r="J17" s="182" t="s">
        <v>2</v>
      </c>
      <c r="K17" s="183" t="s">
        <v>3</v>
      </c>
      <c r="M17" s="3" t="s">
        <v>1</v>
      </c>
      <c r="N17" s="3" t="s">
        <v>2</v>
      </c>
      <c r="O17" s="3" t="s">
        <v>3</v>
      </c>
      <c r="P17" s="4" t="s">
        <v>8</v>
      </c>
    </row>
    <row r="18" spans="1:16" ht="30" customHeight="1">
      <c r="A18" s="194"/>
      <c r="B18" s="192" t="s">
        <v>1</v>
      </c>
      <c r="C18" s="88" t="s">
        <v>6</v>
      </c>
      <c r="D18" s="192" t="s">
        <v>2</v>
      </c>
      <c r="E18" s="78"/>
      <c r="F18" s="5" t="s">
        <v>2</v>
      </c>
      <c r="G18" s="7" t="s">
        <v>2</v>
      </c>
      <c r="H18" s="187" t="s">
        <v>2</v>
      </c>
      <c r="I18" s="8">
        <f>IF(OR(F18="",G18="",H18=""),"",IF(OR($B18="A",$D18="A"),IF(M18=N18,2,IF(M18&gt;N18,3,1)),""))</f>
        <v>1</v>
      </c>
      <c r="J18" s="6">
        <f>IF(OR(F18="",G18="",H18=""),"",IF(OR($B18="B",$D18="B"),IF(N18=M18,2,IF(N18&gt;M18,3,1)),""))</f>
        <v>3</v>
      </c>
      <c r="K18" s="10"/>
      <c r="M18" s="11">
        <f>IF($F18="A",1,0)+IF($G18="A",1,0)+IF($H18="A",1,0)</f>
        <v>0</v>
      </c>
      <c r="N18" s="11">
        <f>IF($F18="B",1,0)+IF($G18="B",1,0)+IF($H18="B",1,0)</f>
        <v>3</v>
      </c>
      <c r="O18" s="136"/>
      <c r="P18" s="11">
        <f>IF($F18="X",1,0)+IF($G18="X",1,0)+IF($H18="X",1,0)</f>
        <v>0</v>
      </c>
    </row>
    <row r="19" spans="1:16" ht="30" customHeight="1">
      <c r="A19" s="77"/>
      <c r="B19" s="192" t="s">
        <v>2</v>
      </c>
      <c r="C19" s="88" t="s">
        <v>6</v>
      </c>
      <c r="D19" s="192" t="s">
        <v>3</v>
      </c>
      <c r="E19" s="78"/>
      <c r="F19" s="5" t="s">
        <v>2</v>
      </c>
      <c r="G19" s="7" t="s">
        <v>2</v>
      </c>
      <c r="H19" s="187" t="s">
        <v>2</v>
      </c>
      <c r="I19" s="12"/>
      <c r="J19" s="135">
        <f>IF(OR(F19="",G19="",H19=""),"",IF(OR($B19="B",$D19="B"),IF(N19=O19,2,IF(N19&gt;O19,3,1)),""))</f>
        <v>3</v>
      </c>
      <c r="K19" s="13">
        <f>IF(OR(F19="",G19="",H19=""),"",IF(OR($B19="C",$D19="C"),IF(O19=N19,2,IF(O19&gt;N19,3,1)),""))</f>
        <v>1</v>
      </c>
      <c r="M19" s="136"/>
      <c r="N19" s="11">
        <f>IF($F19="B",1,0)+IF($G19="B",1,0)+IF($H19="B",1,0)</f>
        <v>3</v>
      </c>
      <c r="O19" s="11">
        <f>IF($F19="C",1,0)+IF($G19="C",1,0)+IF($H19="C",1,0)</f>
        <v>0</v>
      </c>
      <c r="P19" s="11">
        <f>IF($F19="X",1,0)+IF($G19="X",1,0)+IF($H19="X",1,0)</f>
        <v>0</v>
      </c>
    </row>
    <row r="20" spans="1:16" ht="30" customHeight="1" thickBot="1">
      <c r="A20" s="138"/>
      <c r="B20" s="193" t="s">
        <v>3</v>
      </c>
      <c r="C20" s="191" t="s">
        <v>6</v>
      </c>
      <c r="D20" s="193" t="s">
        <v>1</v>
      </c>
      <c r="E20" s="146"/>
      <c r="F20" s="188" t="s">
        <v>3</v>
      </c>
      <c r="G20" s="189" t="s">
        <v>3</v>
      </c>
      <c r="H20" s="190" t="s">
        <v>3</v>
      </c>
      <c r="I20" s="184">
        <f>IF(OR(F20="",G20="",H20=""),"",IF(OR($B20="A",$D20="A"),IF(M20=O20,2,IF(M20&gt;O20,3,1)),""))</f>
        <v>1</v>
      </c>
      <c r="J20" s="140"/>
      <c r="K20" s="141">
        <f>IF(OR(F20="",G20="",H20=""),"",IF(OR($B20="C",$D20="C"),IF(O20=M20,2,IF(O20&gt;M20,3,1)),""))</f>
        <v>3</v>
      </c>
      <c r="M20" s="11">
        <f>IF($F20="A",1,0)+IF($G20="A",1,0)+IF($H20="A",1,0)</f>
        <v>0</v>
      </c>
      <c r="N20" s="136"/>
      <c r="O20" s="11">
        <f>IF($F20="C",1,0)+IF($G20="C",1,0)+IF($H20="C",1,0)</f>
        <v>3</v>
      </c>
      <c r="P20" s="11">
        <f>IF($F20="X",1,0)+IF($G20="X",1,0)+IF($H20="X",1,0)</f>
        <v>0</v>
      </c>
    </row>
    <row r="21" spans="1:15" ht="30" customHeight="1" thickBot="1">
      <c r="A21" s="307" t="s">
        <v>95</v>
      </c>
      <c r="B21" s="308"/>
      <c r="C21" s="308"/>
      <c r="D21" s="308"/>
      <c r="E21" s="308"/>
      <c r="F21" s="308"/>
      <c r="G21" s="308"/>
      <c r="H21" s="308"/>
      <c r="I21" s="14">
        <f>IF(M21&gt;0,M21,"")</f>
        <v>2</v>
      </c>
      <c r="J21" s="15">
        <f>IF(N21&gt;0,N21,"")</f>
        <v>6</v>
      </c>
      <c r="K21" s="16">
        <f>IF(O21&gt;0,O21,"")</f>
        <v>4</v>
      </c>
      <c r="M21" s="11">
        <f>SUM(I18:I20)</f>
        <v>2</v>
      </c>
      <c r="N21" s="11">
        <f>SUM(J18:J20)</f>
        <v>6</v>
      </c>
      <c r="O21" s="11">
        <f>SUM(K18:K20)</f>
        <v>4</v>
      </c>
    </row>
    <row r="24" ht="13.5" thickBot="1">
      <c r="G24" s="207"/>
    </row>
    <row r="25" spans="1:11" s="79" customFormat="1" ht="30" customHeight="1" thickBot="1">
      <c r="A25" s="340" t="s">
        <v>89</v>
      </c>
      <c r="B25" s="341"/>
      <c r="C25" s="341"/>
      <c r="D25" s="341"/>
      <c r="E25" s="341"/>
      <c r="F25" s="341"/>
      <c r="G25" s="341"/>
      <c r="H25" s="341"/>
      <c r="I25" s="14" t="s">
        <v>1</v>
      </c>
      <c r="J25" s="15" t="s">
        <v>2</v>
      </c>
      <c r="K25" s="16" t="s">
        <v>3</v>
      </c>
    </row>
    <row r="26" spans="1:11" s="79" customFormat="1" ht="30" customHeight="1">
      <c r="A26" s="309" t="s">
        <v>81</v>
      </c>
      <c r="B26" s="302"/>
      <c r="C26" s="302"/>
      <c r="D26" s="302"/>
      <c r="E26" s="302"/>
      <c r="F26" s="302"/>
      <c r="G26" s="302"/>
      <c r="H26" s="302"/>
      <c r="I26" s="175">
        <f>IF(I13="","",I13+I21)</f>
        <v>8</v>
      </c>
      <c r="J26" s="176">
        <f>IF(J13="","",J13+J21)</f>
        <v>10</v>
      </c>
      <c r="K26" s="177">
        <f>IF(K13="","",K13+K21)</f>
        <v>6</v>
      </c>
    </row>
    <row r="27" spans="1:11" s="79" customFormat="1" ht="30" customHeight="1">
      <c r="A27" s="316" t="s">
        <v>92</v>
      </c>
      <c r="B27" s="317"/>
      <c r="C27" s="317"/>
      <c r="D27" s="317"/>
      <c r="E27" s="317"/>
      <c r="F27" s="317"/>
      <c r="G27" s="317"/>
      <c r="H27" s="317"/>
      <c r="I27" s="163"/>
      <c r="J27" s="205"/>
      <c r="K27" s="206"/>
    </row>
    <row r="28" spans="1:15" s="79" customFormat="1" ht="30" customHeight="1" thickBot="1">
      <c r="A28" s="314" t="s">
        <v>93</v>
      </c>
      <c r="B28" s="315"/>
      <c r="C28" s="315"/>
      <c r="D28" s="315"/>
      <c r="E28" s="315"/>
      <c r="F28" s="315"/>
      <c r="G28" s="315"/>
      <c r="H28" s="315"/>
      <c r="I28" s="178">
        <f>IF(I26="","",SUM(I26:I27))</f>
        <v>8</v>
      </c>
      <c r="J28" s="179">
        <f>IF(J26="","",SUM(J26:J27))</f>
        <v>10</v>
      </c>
      <c r="K28" s="180">
        <f>IF(K26="","",SUM(K26:K27))</f>
        <v>6</v>
      </c>
      <c r="M28" s="80"/>
      <c r="N28" s="80"/>
      <c r="O28" s="80"/>
    </row>
    <row r="29" spans="1:11" s="79" customFormat="1" ht="30" customHeight="1" thickBot="1">
      <c r="A29" s="307" t="s">
        <v>9</v>
      </c>
      <c r="B29" s="308"/>
      <c r="C29" s="308"/>
      <c r="D29" s="308"/>
      <c r="E29" s="308"/>
      <c r="F29" s="308"/>
      <c r="G29" s="308"/>
      <c r="H29" s="308"/>
      <c r="I29" s="153">
        <f>IF(SUM($I28:$K28)&gt;0,RANK(I28,$I28:$K28,0),"")</f>
        <v>2</v>
      </c>
      <c r="J29" s="154">
        <f>IF(SUM($I28:$K28)&gt;0,RANK(J28,$I28:$K28,0),"")</f>
        <v>1</v>
      </c>
      <c r="K29" s="155">
        <f>IF(SUM($I28:$K28)&gt;0,RANK(K28,$I28:$K28,0),"")</f>
        <v>3</v>
      </c>
    </row>
  </sheetData>
  <sheetProtection password="CAEF" sheet="1" objects="1" scenarios="1" selectLockedCells="1"/>
  <mergeCells count="17">
    <mergeCell ref="A29:H29"/>
    <mergeCell ref="A26:H26"/>
    <mergeCell ref="A28:H28"/>
    <mergeCell ref="I16:K16"/>
    <mergeCell ref="F16:H16"/>
    <mergeCell ref="A21:H21"/>
    <mergeCell ref="A25:H25"/>
    <mergeCell ref="A27:H27"/>
    <mergeCell ref="I8:K8"/>
    <mergeCell ref="M16:P16"/>
    <mergeCell ref="A17:E17"/>
    <mergeCell ref="F8:H8"/>
    <mergeCell ref="A8:E8"/>
    <mergeCell ref="A9:E9"/>
    <mergeCell ref="M8:P8"/>
    <mergeCell ref="A13:H13"/>
    <mergeCell ref="A16:E16"/>
  </mergeCells>
  <conditionalFormatting sqref="F10:H12 F18:H20">
    <cfRule type="expression" priority="1" dxfId="24" stopIfTrue="1">
      <formula>AND(NOT(F10=""),NOT(F10=$B10),NOT(F10=$D10),NOT(F10="X"))</formula>
    </cfRule>
  </conditionalFormatting>
  <conditionalFormatting sqref="A18:A20 E18:E20 A10:A12 E10:E12">
    <cfRule type="expression" priority="2" dxfId="24" stopIfTrue="1">
      <formula>AND(NOT(A10=""),NOT(A10=25),NOT(A10=50))</formula>
    </cfRule>
  </conditionalFormatting>
  <conditionalFormatting sqref="I29:K29">
    <cfRule type="cellIs" priority="5" dxfId="20" operator="equal" stopIfTrue="1">
      <formula>1</formula>
    </cfRule>
    <cfRule type="cellIs" priority="6" dxfId="1" operator="equal" stopIfTrue="1">
      <formula>2</formula>
    </cfRule>
    <cfRule type="cellIs" priority="7" dxfId="18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&amp;C&amp;"Arial,Bold"&amp;28RIDL South East Regional Heat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18.7109375" style="20" customWidth="1"/>
    <col min="2" max="4" width="20.7109375" style="20" customWidth="1"/>
    <col min="5" max="16384" width="9.140625" style="19" customWidth="1"/>
  </cols>
  <sheetData>
    <row r="1" ht="12.75" customHeight="1"/>
    <row r="2" spans="1:4" ht="34.5" customHeight="1">
      <c r="A2" s="342" t="str">
        <f>IF(Master!$B$3="","",Master!$B$3)</f>
        <v>Gillingham</v>
      </c>
      <c r="B2" s="343"/>
      <c r="C2" s="342" t="str">
        <f>IF(Master!B4="","",Master!B4)</f>
        <v>Sunday 12th July</v>
      </c>
      <c r="D2" s="342"/>
    </row>
    <row r="3" spans="1:4" ht="34.5" customHeight="1">
      <c r="A3" s="342" t="s">
        <v>10</v>
      </c>
      <c r="B3" s="347"/>
      <c r="C3" s="347"/>
      <c r="D3" s="347"/>
    </row>
    <row r="4" ht="12.75" customHeight="1" thickBot="1"/>
    <row r="5" spans="1:4" ht="30" customHeight="1">
      <c r="A5" s="21" t="s">
        <v>0</v>
      </c>
      <c r="B5" s="22" t="s">
        <v>1</v>
      </c>
      <c r="C5" s="22" t="s">
        <v>2</v>
      </c>
      <c r="D5" s="23" t="s">
        <v>3</v>
      </c>
    </row>
    <row r="6" spans="1:4" ht="30" customHeight="1" thickBot="1">
      <c r="A6" s="24" t="s">
        <v>115</v>
      </c>
      <c r="B6" s="32" t="str">
        <f>VLOOKUP(B5,Master!A26:B28,2,FALSE)</f>
        <v>Gillingham</v>
      </c>
      <c r="C6" s="32" t="str">
        <f>VLOOKUP(C5,Master!A26:B28,2,FALSE)</f>
        <v>Chelmsford</v>
      </c>
      <c r="D6" s="33" t="str">
        <f>VLOOKUP(D5,Master!A26:B29,2,FALSE)</f>
        <v>Streatham</v>
      </c>
    </row>
    <row r="7" spans="1:4" s="20" customFormat="1" ht="30" customHeight="1" thickBot="1">
      <c r="A7" s="25"/>
      <c r="B7" s="26"/>
      <c r="C7" s="26"/>
      <c r="D7" s="26"/>
    </row>
    <row r="8" spans="1:4" s="20" customFormat="1" ht="30" customHeight="1">
      <c r="A8" s="348" t="s">
        <v>90</v>
      </c>
      <c r="B8" s="345"/>
      <c r="C8" s="345"/>
      <c r="D8" s="346"/>
    </row>
    <row r="9" spans="1:4" s="20" customFormat="1" ht="30" customHeight="1">
      <c r="A9" s="29" t="s">
        <v>14</v>
      </c>
      <c r="B9" s="157">
        <f>Inter!I35</f>
        <v>23</v>
      </c>
      <c r="C9" s="157">
        <f>Inter!J35</f>
        <v>13</v>
      </c>
      <c r="D9" s="158">
        <f>Inter!K35</f>
        <v>18</v>
      </c>
    </row>
    <row r="10" spans="1:4" s="20" customFormat="1" ht="30" customHeight="1" thickBot="1">
      <c r="A10" s="27" t="s">
        <v>15</v>
      </c>
      <c r="B10" s="30">
        <f>Inter!I36</f>
        <v>1</v>
      </c>
      <c r="C10" s="30">
        <f>Inter!J36</f>
        <v>3</v>
      </c>
      <c r="D10" s="31">
        <f>Inter!K36</f>
        <v>2</v>
      </c>
    </row>
    <row r="11" s="20" customFormat="1" ht="30" customHeight="1" thickBot="1"/>
    <row r="12" spans="1:4" s="20" customFormat="1" ht="30" customHeight="1">
      <c r="A12" s="348" t="s">
        <v>91</v>
      </c>
      <c r="B12" s="345"/>
      <c r="C12" s="345"/>
      <c r="D12" s="346"/>
    </row>
    <row r="13" spans="1:4" s="20" customFormat="1" ht="30" customHeight="1">
      <c r="A13" s="29" t="s">
        <v>14</v>
      </c>
      <c r="B13" s="157">
        <f>Inter!I42</f>
        <v>35</v>
      </c>
      <c r="C13" s="157">
        <f>Inter!J42</f>
        <v>22</v>
      </c>
      <c r="D13" s="158">
        <f>Inter!K42</f>
        <v>35</v>
      </c>
    </row>
    <row r="14" spans="1:4" s="20" customFormat="1" ht="30" customHeight="1" thickBot="1">
      <c r="A14" s="27" t="s">
        <v>15</v>
      </c>
      <c r="B14" s="30">
        <f>Inter!I43</f>
        <v>1</v>
      </c>
      <c r="C14" s="30">
        <f>Inter!J43</f>
        <v>3</v>
      </c>
      <c r="D14" s="31">
        <f>Inter!K43</f>
        <v>1</v>
      </c>
    </row>
    <row r="15" s="20" customFormat="1" ht="30" customHeight="1" thickBot="1"/>
    <row r="16" spans="1:4" s="20" customFormat="1" ht="30" customHeight="1">
      <c r="A16" s="344" t="s">
        <v>49</v>
      </c>
      <c r="B16" s="345"/>
      <c r="C16" s="345"/>
      <c r="D16" s="346"/>
    </row>
    <row r="17" spans="1:4" s="20" customFormat="1" ht="30" customHeight="1">
      <c r="A17" s="29" t="s">
        <v>14</v>
      </c>
      <c r="B17" s="157">
        <f>Snr!$I$28</f>
        <v>8</v>
      </c>
      <c r="C17" s="157">
        <f>Snr!$J$28</f>
        <v>10</v>
      </c>
      <c r="D17" s="158">
        <f>Snr!$K$28</f>
        <v>6</v>
      </c>
    </row>
    <row r="18" spans="1:4" s="20" customFormat="1" ht="30" customHeight="1" thickBot="1">
      <c r="A18" s="27" t="s">
        <v>15</v>
      </c>
      <c r="B18" s="30">
        <f>Snr!I29</f>
        <v>2</v>
      </c>
      <c r="C18" s="30">
        <f>Snr!J29</f>
        <v>1</v>
      </c>
      <c r="D18" s="31">
        <f>Snr!K29</f>
        <v>3</v>
      </c>
    </row>
    <row r="19" s="20" customFormat="1" ht="30" customHeight="1"/>
    <row r="20" spans="1:2" ht="20.25">
      <c r="A20" s="20" t="s">
        <v>107</v>
      </c>
      <c r="B20" s="28"/>
    </row>
    <row r="21" spans="2:4" ht="20.25">
      <c r="B21" s="230" t="str">
        <f>$B$6</f>
        <v>Gillingham</v>
      </c>
      <c r="C21" s="230" t="str">
        <f>$C$6</f>
        <v>Chelmsford</v>
      </c>
      <c r="D21" s="230" t="str">
        <f>$D$6</f>
        <v>Streatham</v>
      </c>
    </row>
    <row r="22" spans="1:4" ht="20.25">
      <c r="A22" s="229" t="s">
        <v>99</v>
      </c>
      <c r="B22" s="233">
        <v>21</v>
      </c>
      <c r="C22" s="233">
        <v>7</v>
      </c>
      <c r="D22" s="233">
        <v>25</v>
      </c>
    </row>
    <row r="23" spans="1:4" ht="20.25">
      <c r="A23" s="229" t="s">
        <v>100</v>
      </c>
      <c r="B23" s="233">
        <v>29</v>
      </c>
      <c r="C23" s="233">
        <v>21</v>
      </c>
      <c r="D23" s="233">
        <v>36</v>
      </c>
    </row>
    <row r="24" spans="1:4" ht="20.25">
      <c r="A24" s="229" t="s">
        <v>101</v>
      </c>
      <c r="B24" s="233">
        <v>12</v>
      </c>
      <c r="C24" s="233">
        <v>7</v>
      </c>
      <c r="D24" s="233">
        <v>5</v>
      </c>
    </row>
    <row r="26" spans="1:2" ht="20.25">
      <c r="A26" s="20" t="s">
        <v>106</v>
      </c>
      <c r="B26" s="28"/>
    </row>
    <row r="27" spans="2:4" ht="20.25">
      <c r="B27" s="230" t="str">
        <f>$B$6</f>
        <v>Gillingham</v>
      </c>
      <c r="C27" s="230" t="str">
        <f>$C$6</f>
        <v>Chelmsford</v>
      </c>
      <c r="D27" s="230" t="str">
        <f>$D$6</f>
        <v>Streatham</v>
      </c>
    </row>
    <row r="28" spans="1:4" ht="20.25">
      <c r="A28" s="229" t="s">
        <v>99</v>
      </c>
      <c r="B28" s="233">
        <f>B9+B22</f>
        <v>44</v>
      </c>
      <c r="C28" s="233">
        <f>C9+C22</f>
        <v>20</v>
      </c>
      <c r="D28" s="233">
        <f>D9+D22</f>
        <v>43</v>
      </c>
    </row>
    <row r="29" spans="1:4" ht="20.25">
      <c r="A29" s="229" t="s">
        <v>100</v>
      </c>
      <c r="B29" s="233">
        <f>B13+B23</f>
        <v>64</v>
      </c>
      <c r="C29" s="233">
        <f>C13+C23</f>
        <v>43</v>
      </c>
      <c r="D29" s="233">
        <f>D13+D23</f>
        <v>71</v>
      </c>
    </row>
    <row r="30" spans="1:4" ht="20.25">
      <c r="A30" s="229" t="s">
        <v>101</v>
      </c>
      <c r="B30" s="233">
        <f>B17+B24</f>
        <v>20</v>
      </c>
      <c r="C30" s="233">
        <f>C17+C24</f>
        <v>17</v>
      </c>
      <c r="D30" s="233">
        <f>D17+D24</f>
        <v>11</v>
      </c>
    </row>
    <row r="31" spans="1:4" ht="20.25">
      <c r="A31" s="229"/>
      <c r="B31" s="233"/>
      <c r="C31" s="233"/>
      <c r="D31" s="233"/>
    </row>
    <row r="33" spans="2:4" ht="20.25">
      <c r="B33" s="251" t="s">
        <v>116</v>
      </c>
      <c r="C33" s="252"/>
      <c r="D33" s="253"/>
    </row>
    <row r="34" spans="2:4" ht="20.25">
      <c r="B34" s="254">
        <f aca="true" t="shared" si="0" ref="B34:D36">IF(SUM($B28:$D28)&gt;0,RANK(B28,$B28:$D28,0),"")</f>
        <v>1</v>
      </c>
      <c r="C34" s="255">
        <f t="shared" si="0"/>
        <v>3</v>
      </c>
      <c r="D34" s="256">
        <f t="shared" si="0"/>
        <v>2</v>
      </c>
    </row>
    <row r="35" spans="2:4" ht="20.25">
      <c r="B35" s="254">
        <f t="shared" si="0"/>
        <v>2</v>
      </c>
      <c r="C35" s="255">
        <f t="shared" si="0"/>
        <v>3</v>
      </c>
      <c r="D35" s="256">
        <f t="shared" si="0"/>
        <v>1</v>
      </c>
    </row>
    <row r="36" spans="2:4" ht="20.25">
      <c r="B36" s="254">
        <f t="shared" si="0"/>
        <v>1</v>
      </c>
      <c r="C36" s="255">
        <f t="shared" si="0"/>
        <v>2</v>
      </c>
      <c r="D36" s="256">
        <f t="shared" si="0"/>
        <v>3</v>
      </c>
    </row>
    <row r="37" spans="2:4" ht="20.25">
      <c r="B37" s="254"/>
      <c r="C37" s="255"/>
      <c r="D37" s="256"/>
    </row>
    <row r="38" spans="2:4" ht="20.25">
      <c r="B38" s="254" t="s">
        <v>117</v>
      </c>
      <c r="C38" s="255"/>
      <c r="D38" s="256"/>
    </row>
    <row r="39" spans="2:4" ht="20.25">
      <c r="B39" s="254">
        <f aca="true" t="shared" si="1" ref="B39:D41">IF(SUM($B22:$D22)&gt;0,RANK(B22,$B22:$D22,0),"")</f>
        <v>2</v>
      </c>
      <c r="C39" s="255">
        <f t="shared" si="1"/>
        <v>3</v>
      </c>
      <c r="D39" s="256">
        <f t="shared" si="1"/>
        <v>1</v>
      </c>
    </row>
    <row r="40" spans="2:4" ht="20.25">
      <c r="B40" s="254">
        <f t="shared" si="1"/>
        <v>2</v>
      </c>
      <c r="C40" s="255">
        <f t="shared" si="1"/>
        <v>3</v>
      </c>
      <c r="D40" s="256">
        <f t="shared" si="1"/>
        <v>1</v>
      </c>
    </row>
    <row r="41" spans="2:4" ht="20.25">
      <c r="B41" s="257">
        <f t="shared" si="1"/>
        <v>1</v>
      </c>
      <c r="C41" s="258">
        <f t="shared" si="1"/>
        <v>2</v>
      </c>
      <c r="D41" s="259">
        <f t="shared" si="1"/>
        <v>3</v>
      </c>
    </row>
  </sheetData>
  <sheetProtection password="CAEF" sheet="1" objects="1" scenarios="1"/>
  <mergeCells count="6">
    <mergeCell ref="A2:B2"/>
    <mergeCell ref="C2:D2"/>
    <mergeCell ref="A16:D16"/>
    <mergeCell ref="A3:D3"/>
    <mergeCell ref="A8:D8"/>
    <mergeCell ref="A12:D12"/>
  </mergeCells>
  <conditionalFormatting sqref="B10:D10 B14:D14 B18:D18">
    <cfRule type="cellIs" priority="1" dxfId="20" operator="equal" stopIfTrue="1">
      <formula>1</formula>
    </cfRule>
    <cfRule type="cellIs" priority="2" dxfId="1" operator="equal" stopIfTrue="1">
      <formula>2</formula>
    </cfRule>
    <cfRule type="cellIs" priority="3" dxfId="18" operator="equal" stopIfTrue="1">
      <formula>3</formula>
    </cfRule>
  </conditionalFormatting>
  <conditionalFormatting sqref="B28:B31">
    <cfRule type="expression" priority="7" dxfId="2" stopIfTrue="1">
      <formula>$B34=1</formula>
    </cfRule>
    <cfRule type="expression" priority="8" dxfId="1" stopIfTrue="1">
      <formula>$B34=2</formula>
    </cfRule>
    <cfRule type="expression" priority="9" dxfId="0" stopIfTrue="1">
      <formula>$B34=3</formula>
    </cfRule>
  </conditionalFormatting>
  <conditionalFormatting sqref="C28:C31">
    <cfRule type="expression" priority="10" dxfId="2" stopIfTrue="1">
      <formula>$C34=1</formula>
    </cfRule>
    <cfRule type="expression" priority="11" dxfId="1" stopIfTrue="1">
      <formula>$C34=2</formula>
    </cfRule>
    <cfRule type="expression" priority="12" dxfId="0" stopIfTrue="1">
      <formula>$C34=3</formula>
    </cfRule>
  </conditionalFormatting>
  <conditionalFormatting sqref="D28:D31">
    <cfRule type="expression" priority="13" dxfId="2" stopIfTrue="1">
      <formula>$D34=1</formula>
    </cfRule>
    <cfRule type="expression" priority="14" dxfId="1" stopIfTrue="1">
      <formula>$D34=2</formula>
    </cfRule>
    <cfRule type="expression" priority="15" dxfId="0" stopIfTrue="1">
      <formula>$D34=3</formula>
    </cfRule>
  </conditionalFormatting>
  <conditionalFormatting sqref="B22:B24">
    <cfRule type="expression" priority="16" dxfId="2" stopIfTrue="1">
      <formula>$B39=1</formula>
    </cfRule>
    <cfRule type="expression" priority="17" dxfId="1" stopIfTrue="1">
      <formula>$B39=2</formula>
    </cfRule>
    <cfRule type="expression" priority="18" dxfId="0" stopIfTrue="1">
      <formula>$B39=3</formula>
    </cfRule>
  </conditionalFormatting>
  <conditionalFormatting sqref="C22:C24">
    <cfRule type="expression" priority="19" dxfId="2" stopIfTrue="1">
      <formula>$C39=1</formula>
    </cfRule>
    <cfRule type="expression" priority="20" dxfId="1" stopIfTrue="1">
      <formula>$C39=2</formula>
    </cfRule>
    <cfRule type="expression" priority="21" dxfId="0" stopIfTrue="1">
      <formula>$C39=3</formula>
    </cfRule>
  </conditionalFormatting>
  <conditionalFormatting sqref="D22:D24">
    <cfRule type="expression" priority="22" dxfId="2" stopIfTrue="1">
      <formula>$D39=1</formula>
    </cfRule>
    <cfRule type="expression" priority="23" dxfId="1" stopIfTrue="1">
      <formula>$D39=2</formula>
    </cfRule>
    <cfRule type="expression" priority="24" dxfId="0" stopIfTrue="1">
      <formula>$D39=3</formula>
    </cfRule>
  </conditionalFormatting>
  <printOptions horizontalCentered="1"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scale="94" r:id="rId1"/>
  <headerFooter alignWithMargins="0">
    <oddHeader>&amp;C&amp;"Arial,Bold"&amp;22RIDL South East Regional Heat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3.7109375" style="36" customWidth="1"/>
    <col min="2" max="2" width="32.28125" style="36" customWidth="1"/>
    <col min="3" max="4" width="5.7109375" style="36" customWidth="1"/>
    <col min="5" max="6" width="10.7109375" style="36" customWidth="1"/>
    <col min="7" max="16384" width="11.421875" style="36" customWidth="1"/>
  </cols>
  <sheetData>
    <row r="1" spans="1:6" s="35" customFormat="1" ht="19.5" customHeight="1">
      <c r="A1" s="365" t="s">
        <v>111</v>
      </c>
      <c r="B1" s="343"/>
      <c r="C1" s="343"/>
      <c r="D1" s="343"/>
      <c r="E1" s="343"/>
      <c r="F1" s="343"/>
    </row>
    <row r="2" s="35" customFormat="1" ht="19.5" customHeight="1"/>
    <row r="3" spans="1:7" s="35" customFormat="1" ht="19.5" customHeight="1">
      <c r="A3" s="37" t="s">
        <v>16</v>
      </c>
      <c r="B3" s="39" t="str">
        <f>IF(Master!$B$3="","",Master!$B$3)</f>
        <v>Gillingham</v>
      </c>
      <c r="C3" s="53" t="str">
        <f>IF(Master!A26="","",Master!A26)</f>
        <v>A</v>
      </c>
      <c r="D3" s="86" t="str">
        <f>IF(Master!B26="","","=")</f>
        <v>=</v>
      </c>
      <c r="E3" s="238" t="str">
        <f>IF(Master!B26="","",Master!B26)</f>
        <v>Gillingham</v>
      </c>
      <c r="F3" s="84"/>
      <c r="G3" s="36"/>
    </row>
    <row r="4" spans="1:7" s="35" customFormat="1" ht="19.5" customHeight="1">
      <c r="A4" s="37" t="s">
        <v>17</v>
      </c>
      <c r="B4" s="39" t="str">
        <f>IF(Master!$B$4="","",Master!$B$4)</f>
        <v>Sunday 12th July</v>
      </c>
      <c r="C4" s="53" t="str">
        <f>IF(Master!A27="","",Master!A27)</f>
        <v>B</v>
      </c>
      <c r="D4" s="86" t="str">
        <f>IF(Master!B27="","","=")</f>
        <v>=</v>
      </c>
      <c r="E4" s="238" t="str">
        <f>IF(Master!B27="","",Master!B27)</f>
        <v>Chelmsford</v>
      </c>
      <c r="F4" s="84"/>
      <c r="G4" s="36"/>
    </row>
    <row r="5" spans="1:7" s="35" customFormat="1" ht="19.5" customHeight="1">
      <c r="A5" s="37"/>
      <c r="B5" s="39"/>
      <c r="C5" s="53" t="str">
        <f>IF(Master!A28="","",Master!A28)</f>
        <v>C</v>
      </c>
      <c r="D5" s="86" t="str">
        <f>IF(Master!B28="","","=")</f>
        <v>=</v>
      </c>
      <c r="E5" s="238" t="str">
        <f>IF(Master!B28="","",Master!B28)</f>
        <v>Streatham</v>
      </c>
      <c r="F5" s="84"/>
      <c r="G5" s="36"/>
    </row>
    <row r="6" spans="1:2" s="35" customFormat="1" ht="19.5" customHeight="1" thickBot="1">
      <c r="A6" s="34"/>
      <c r="B6" s="1"/>
    </row>
    <row r="7" spans="1:6" s="35" customFormat="1" ht="19.5" customHeight="1">
      <c r="A7" s="366" t="s">
        <v>108</v>
      </c>
      <c r="B7" s="367"/>
      <c r="C7" s="368" t="str">
        <f>IF(Master!$B$9="","",Master!$B$9)</f>
        <v>Prelim Foxtrot</v>
      </c>
      <c r="D7" s="369"/>
      <c r="E7" s="369"/>
      <c r="F7" s="370"/>
    </row>
    <row r="8" spans="1:6" s="35" customFormat="1" ht="19.5" customHeight="1" thickBot="1">
      <c r="A8" s="242" t="s">
        <v>51</v>
      </c>
      <c r="B8" s="243" t="s">
        <v>50</v>
      </c>
      <c r="C8" s="357" t="s">
        <v>21</v>
      </c>
      <c r="D8" s="364"/>
      <c r="E8" s="243" t="s">
        <v>43</v>
      </c>
      <c r="F8" s="244" t="s">
        <v>44</v>
      </c>
    </row>
    <row r="9" spans="1:6" s="35" customFormat="1" ht="19.5" customHeight="1">
      <c r="A9" s="239">
        <v>1</v>
      </c>
      <c r="B9" s="240" t="s">
        <v>45</v>
      </c>
      <c r="C9" s="352">
        <f>IF(Master!$C$9="","",Master!$C$9)</f>
      </c>
      <c r="D9" s="353"/>
      <c r="E9" s="240">
        <f>IF(Master!$D$9="","",Master!$D$9)</f>
      </c>
      <c r="F9" s="241"/>
    </row>
    <row r="10" spans="1:6" s="35" customFormat="1" ht="19.5" customHeight="1">
      <c r="A10" s="40">
        <v>2</v>
      </c>
      <c r="B10" s="41" t="s">
        <v>46</v>
      </c>
      <c r="C10" s="354"/>
      <c r="D10" s="353"/>
      <c r="E10" s="41">
        <f>IF(Master!$E$9="","",Master!$E$9)</f>
      </c>
      <c r="F10" s="42"/>
    </row>
    <row r="11" spans="1:6" s="35" customFormat="1" ht="19.5" customHeight="1" thickBot="1">
      <c r="A11" s="43">
        <v>3</v>
      </c>
      <c r="B11" s="44" t="s">
        <v>47</v>
      </c>
      <c r="C11" s="355"/>
      <c r="D11" s="356"/>
      <c r="E11" s="44">
        <f>IF(Master!$F$9="","",Master!$F$9)</f>
      </c>
      <c r="F11" s="45"/>
    </row>
    <row r="12" s="35" customFormat="1" ht="19.5" customHeight="1" thickBot="1"/>
    <row r="13" spans="1:6" s="35" customFormat="1" ht="19.5" customHeight="1">
      <c r="A13" s="366" t="s">
        <v>109</v>
      </c>
      <c r="B13" s="367"/>
      <c r="C13" s="373" t="str">
        <f>IF(Master!$B$10="","",Master!$B$10)</f>
        <v>Rhythm Blues</v>
      </c>
      <c r="D13" s="374"/>
      <c r="E13" s="374"/>
      <c r="F13" s="375"/>
    </row>
    <row r="14" spans="1:6" s="35" customFormat="1" ht="19.5" customHeight="1" thickBot="1">
      <c r="A14" s="242" t="s">
        <v>51</v>
      </c>
      <c r="B14" s="243" t="s">
        <v>50</v>
      </c>
      <c r="C14" s="357" t="s">
        <v>21</v>
      </c>
      <c r="D14" s="364"/>
      <c r="E14" s="243" t="s">
        <v>43</v>
      </c>
      <c r="F14" s="244" t="s">
        <v>44</v>
      </c>
    </row>
    <row r="15" spans="1:6" s="35" customFormat="1" ht="19.5" customHeight="1">
      <c r="A15" s="245">
        <v>4</v>
      </c>
      <c r="B15" s="240" t="s">
        <v>45</v>
      </c>
      <c r="C15" s="352">
        <f>IF(Master!$C$10="","",Master!$C$10)</f>
      </c>
      <c r="D15" s="353"/>
      <c r="E15" s="246">
        <f>IF(Master!$D$10="","",Master!$D$10)</f>
      </c>
      <c r="F15" s="247"/>
    </row>
    <row r="16" spans="1:6" s="35" customFormat="1" ht="19.5" customHeight="1">
      <c r="A16" s="46">
        <v>5</v>
      </c>
      <c r="B16" s="41" t="s">
        <v>46</v>
      </c>
      <c r="C16" s="354"/>
      <c r="D16" s="353"/>
      <c r="E16" s="50">
        <f>IF(Master!$E$10="","",Master!$E$10)</f>
      </c>
      <c r="F16" s="47"/>
    </row>
    <row r="17" spans="1:6" s="35" customFormat="1" ht="19.5" customHeight="1" thickBot="1">
      <c r="A17" s="48">
        <v>6</v>
      </c>
      <c r="B17" s="44" t="s">
        <v>47</v>
      </c>
      <c r="C17" s="355"/>
      <c r="D17" s="356"/>
      <c r="E17" s="51">
        <f>IF(Master!$F$10="","",Master!$F$10)</f>
      </c>
      <c r="F17" s="49"/>
    </row>
    <row r="18" spans="1:6" s="35" customFormat="1" ht="19.5" customHeight="1">
      <c r="A18" s="248"/>
      <c r="B18" s="38"/>
      <c r="C18" s="249"/>
      <c r="D18" s="249"/>
      <c r="E18" s="248"/>
      <c r="F18" s="250"/>
    </row>
    <row r="19" spans="1:6" s="35" customFormat="1" ht="19.5" customHeight="1" thickBot="1">
      <c r="A19" s="38"/>
      <c r="B19" s="38"/>
      <c r="C19" s="38"/>
      <c r="D19" s="38"/>
      <c r="E19" s="38"/>
      <c r="F19" s="39"/>
    </row>
    <row r="20" spans="1:6" s="35" customFormat="1" ht="19.5" customHeight="1">
      <c r="A20" s="359" t="s">
        <v>110</v>
      </c>
      <c r="B20" s="360"/>
      <c r="C20" s="360" t="str">
        <f>IF(Master!$B$15="","",Master!$B$15)</f>
        <v>Swing Dance</v>
      </c>
      <c r="D20" s="360"/>
      <c r="E20" s="360"/>
      <c r="F20" s="361"/>
    </row>
    <row r="21" spans="1:6" s="35" customFormat="1" ht="19.5" customHeight="1" thickBot="1">
      <c r="A21" s="242" t="s">
        <v>51</v>
      </c>
      <c r="B21" s="243" t="s">
        <v>50</v>
      </c>
      <c r="C21" s="357" t="s">
        <v>21</v>
      </c>
      <c r="D21" s="364"/>
      <c r="E21" s="243" t="s">
        <v>43</v>
      </c>
      <c r="F21" s="244" t="s">
        <v>44</v>
      </c>
    </row>
    <row r="22" spans="1:6" s="35" customFormat="1" ht="19.5" customHeight="1">
      <c r="A22" s="239">
        <v>1</v>
      </c>
      <c r="B22" s="240" t="s">
        <v>45</v>
      </c>
      <c r="C22" s="352">
        <f>IF(Master!$C$15="","",Master!$C$15)</f>
      </c>
      <c r="D22" s="353"/>
      <c r="E22" s="240">
        <f>IF(Master!$D$15="","",Master!$D$15)</f>
      </c>
      <c r="F22" s="241"/>
    </row>
    <row r="23" spans="1:6" s="35" customFormat="1" ht="19.5" customHeight="1">
      <c r="A23" s="40">
        <v>2</v>
      </c>
      <c r="B23" s="41" t="s">
        <v>46</v>
      </c>
      <c r="C23" s="354"/>
      <c r="D23" s="353"/>
      <c r="E23" s="41">
        <f>IF(Master!$E$15="","",Master!$E$15)</f>
      </c>
      <c r="F23" s="42"/>
    </row>
    <row r="24" spans="1:6" s="35" customFormat="1" ht="19.5" customHeight="1" thickBot="1">
      <c r="A24" s="43">
        <v>3</v>
      </c>
      <c r="B24" s="44" t="s">
        <v>47</v>
      </c>
      <c r="C24" s="355"/>
      <c r="D24" s="356"/>
      <c r="E24" s="44">
        <f>IF(Master!$F$15="","",Master!$F$15)</f>
      </c>
      <c r="F24" s="45"/>
    </row>
    <row r="25" s="35" customFormat="1" ht="19.5" customHeight="1" thickBot="1"/>
    <row r="26" spans="1:6" s="35" customFormat="1" ht="19.5" customHeight="1">
      <c r="A26" s="359" t="s">
        <v>112</v>
      </c>
      <c r="B26" s="360"/>
      <c r="C26" s="360" t="str">
        <f>IF(Master!$B$16="","",Master!$B$16)</f>
        <v>14 Step</v>
      </c>
      <c r="D26" s="360"/>
      <c r="E26" s="360"/>
      <c r="F26" s="361"/>
    </row>
    <row r="27" spans="1:6" s="35" customFormat="1" ht="19.5" customHeight="1" thickBot="1">
      <c r="A27" s="242" t="s">
        <v>51</v>
      </c>
      <c r="B27" s="243" t="s">
        <v>50</v>
      </c>
      <c r="C27" s="362" t="s">
        <v>21</v>
      </c>
      <c r="D27" s="363"/>
      <c r="E27" s="243" t="s">
        <v>43</v>
      </c>
      <c r="F27" s="244" t="s">
        <v>44</v>
      </c>
    </row>
    <row r="28" spans="1:6" s="35" customFormat="1" ht="19.5" customHeight="1">
      <c r="A28" s="245">
        <v>4</v>
      </c>
      <c r="B28" s="240" t="s">
        <v>45</v>
      </c>
      <c r="C28" s="352">
        <f>IF(Master!$C$16="","",Master!$C$16)</f>
      </c>
      <c r="D28" s="353"/>
      <c r="E28" s="246">
        <f>IF(Master!$D$16="","",Master!$D$16)</f>
      </c>
      <c r="F28" s="247"/>
    </row>
    <row r="29" spans="1:6" s="35" customFormat="1" ht="19.5" customHeight="1">
      <c r="A29" s="46">
        <v>5</v>
      </c>
      <c r="B29" s="41" t="s">
        <v>46</v>
      </c>
      <c r="C29" s="354"/>
      <c r="D29" s="353"/>
      <c r="E29" s="50">
        <f>IF(Master!$E$16="","",Master!$E$16)</f>
      </c>
      <c r="F29" s="47"/>
    </row>
    <row r="30" spans="1:6" s="35" customFormat="1" ht="19.5" customHeight="1" thickBot="1">
      <c r="A30" s="48">
        <v>6</v>
      </c>
      <c r="B30" s="44" t="s">
        <v>47</v>
      </c>
      <c r="C30" s="355"/>
      <c r="D30" s="356"/>
      <c r="E30" s="51">
        <f>IF(Master!$F$16="","",Master!$F$16)</f>
      </c>
      <c r="F30" s="49"/>
    </row>
    <row r="31" spans="1:6" s="35" customFormat="1" ht="19.5" customHeight="1">
      <c r="A31" s="38"/>
      <c r="B31" s="38"/>
      <c r="C31" s="38"/>
      <c r="D31" s="38"/>
      <c r="E31" s="38"/>
      <c r="F31" s="39"/>
    </row>
    <row r="32" spans="1:6" s="35" customFormat="1" ht="19.5" customHeight="1">
      <c r="A32" s="38"/>
      <c r="B32" s="38"/>
      <c r="C32" s="38"/>
      <c r="D32" s="38"/>
      <c r="E32" s="38"/>
      <c r="F32" s="39"/>
    </row>
    <row r="33" spans="1:6" s="35" customFormat="1" ht="19.5" customHeight="1">
      <c r="A33" s="371" t="s">
        <v>54</v>
      </c>
      <c r="B33" s="372"/>
      <c r="C33" s="372"/>
      <c r="D33" s="372"/>
      <c r="E33" s="372"/>
      <c r="F33" s="372"/>
    </row>
    <row r="34" s="35" customFormat="1" ht="19.5" customHeight="1"/>
    <row r="35" spans="1:7" s="35" customFormat="1" ht="19.5" customHeight="1">
      <c r="A35" s="37" t="s">
        <v>16</v>
      </c>
      <c r="B35" s="39" t="str">
        <f>IF(Master!$B$3="","",Master!$B$3)</f>
        <v>Gillingham</v>
      </c>
      <c r="C35" s="53" t="str">
        <f>IF(Master!A26="","",Master!A26)</f>
        <v>A</v>
      </c>
      <c r="D35" s="232" t="str">
        <f>IF(Master!B26="","","=")</f>
        <v>=</v>
      </c>
      <c r="E35" s="52" t="str">
        <f>IF(Master!B26="","",Master!B26)</f>
        <v>Gillingham</v>
      </c>
      <c r="G35" s="36"/>
    </row>
    <row r="36" spans="1:7" s="35" customFormat="1" ht="19.5" customHeight="1">
      <c r="A36" s="37" t="s">
        <v>17</v>
      </c>
      <c r="B36" s="39" t="str">
        <f>IF(Master!$B$4="","",Master!$B$4)</f>
        <v>Sunday 12th July</v>
      </c>
      <c r="C36" s="53" t="str">
        <f>IF(Master!A27="","",Master!A27)</f>
        <v>B</v>
      </c>
      <c r="D36" s="232" t="str">
        <f>IF(Master!B27="","","=")</f>
        <v>=</v>
      </c>
      <c r="E36" s="52" t="str">
        <f>IF(Master!B27="","",Master!B27)</f>
        <v>Chelmsford</v>
      </c>
      <c r="F36" s="39"/>
      <c r="G36" s="36"/>
    </row>
    <row r="37" spans="1:7" s="35" customFormat="1" ht="19.5" customHeight="1">
      <c r="A37" s="37"/>
      <c r="B37" s="39"/>
      <c r="C37" s="53" t="str">
        <f>IF(Master!A28="","",Master!A28)</f>
        <v>C</v>
      </c>
      <c r="D37" s="232" t="str">
        <f>IF(Master!B28="","","=")</f>
        <v>=</v>
      </c>
      <c r="E37" s="52" t="str">
        <f>IF(Master!B28="","",Master!B28)</f>
        <v>Streatham</v>
      </c>
      <c r="F37" s="39"/>
      <c r="G37" s="36"/>
    </row>
    <row r="38" spans="1:2" s="35" customFormat="1" ht="19.5" customHeight="1" thickBot="1">
      <c r="A38" s="34"/>
      <c r="B38" s="1"/>
    </row>
    <row r="39" spans="1:6" s="35" customFormat="1" ht="19.5" customHeight="1">
      <c r="A39" s="351" t="s">
        <v>114</v>
      </c>
      <c r="B39" s="349"/>
      <c r="C39" s="349" t="str">
        <f>IF(Master!$B$21="","",Master!$B$21)</f>
        <v>European Waltz</v>
      </c>
      <c r="D39" s="349"/>
      <c r="E39" s="349"/>
      <c r="F39" s="350"/>
    </row>
    <row r="40" spans="1:6" s="35" customFormat="1" ht="19.5" customHeight="1" thickBot="1">
      <c r="A40" s="242" t="s">
        <v>51</v>
      </c>
      <c r="B40" s="243" t="s">
        <v>50</v>
      </c>
      <c r="C40" s="357" t="s">
        <v>21</v>
      </c>
      <c r="D40" s="358"/>
      <c r="E40" s="243" t="s">
        <v>43</v>
      </c>
      <c r="F40" s="244" t="s">
        <v>44</v>
      </c>
    </row>
    <row r="41" spans="1:6" s="35" customFormat="1" ht="19.5" customHeight="1">
      <c r="A41" s="239">
        <v>1</v>
      </c>
      <c r="B41" s="240" t="s">
        <v>45</v>
      </c>
      <c r="C41" s="352">
        <f>IF(Master!$C$21="","",Master!$C$21)</f>
      </c>
      <c r="D41" s="353"/>
      <c r="E41" s="240">
        <f>IF(Master!$D$21="","",Master!$D$21)</f>
      </c>
      <c r="F41" s="241"/>
    </row>
    <row r="42" spans="1:6" s="35" customFormat="1" ht="19.5" customHeight="1">
      <c r="A42" s="40">
        <v>2</v>
      </c>
      <c r="B42" s="41" t="s">
        <v>46</v>
      </c>
      <c r="C42" s="354"/>
      <c r="D42" s="353"/>
      <c r="E42" s="41">
        <f>IF(Master!$E$21="","",Master!$E$21)</f>
      </c>
      <c r="F42" s="42"/>
    </row>
    <row r="43" spans="1:6" s="35" customFormat="1" ht="19.5" customHeight="1" thickBot="1">
      <c r="A43" s="43">
        <v>3</v>
      </c>
      <c r="B43" s="44" t="s">
        <v>47</v>
      </c>
      <c r="C43" s="355"/>
      <c r="D43" s="356"/>
      <c r="E43" s="44">
        <f>IF(Master!$F$21="","",Master!$F$21)</f>
      </c>
      <c r="F43" s="45"/>
    </row>
    <row r="44" s="35" customFormat="1" ht="19.5" customHeight="1" thickBot="1"/>
    <row r="45" spans="1:6" s="35" customFormat="1" ht="19.5" customHeight="1">
      <c r="A45" s="351" t="s">
        <v>113</v>
      </c>
      <c r="B45" s="349"/>
      <c r="C45" s="349" t="str">
        <f>IF(Master!$B$22="","",Master!$B$22)</f>
        <v>Blues</v>
      </c>
      <c r="D45" s="349"/>
      <c r="E45" s="349"/>
      <c r="F45" s="350"/>
    </row>
    <row r="46" spans="1:6" s="35" customFormat="1" ht="19.5" customHeight="1" thickBot="1">
      <c r="A46" s="242" t="s">
        <v>51</v>
      </c>
      <c r="B46" s="243" t="s">
        <v>50</v>
      </c>
      <c r="C46" s="357" t="s">
        <v>21</v>
      </c>
      <c r="D46" s="358"/>
      <c r="E46" s="243" t="s">
        <v>43</v>
      </c>
      <c r="F46" s="244" t="s">
        <v>44</v>
      </c>
    </row>
    <row r="47" spans="1:6" s="35" customFormat="1" ht="19.5" customHeight="1">
      <c r="A47" s="245">
        <v>4</v>
      </c>
      <c r="B47" s="240" t="s">
        <v>45</v>
      </c>
      <c r="C47" s="352">
        <f>IF(Master!$C$22="","",Master!$C$22)</f>
      </c>
      <c r="D47" s="353"/>
      <c r="E47" s="246">
        <f>IF(Master!$D$22="","",Master!$D$22)</f>
      </c>
      <c r="F47" s="247"/>
    </row>
    <row r="48" spans="1:6" s="35" customFormat="1" ht="19.5" customHeight="1">
      <c r="A48" s="46">
        <v>5</v>
      </c>
      <c r="B48" s="41" t="s">
        <v>46</v>
      </c>
      <c r="C48" s="354"/>
      <c r="D48" s="353"/>
      <c r="E48" s="50">
        <f>IF(Master!$E$22="","",Master!$E$22)</f>
      </c>
      <c r="F48" s="47"/>
    </row>
    <row r="49" spans="1:6" s="35" customFormat="1" ht="19.5" customHeight="1" thickBot="1">
      <c r="A49" s="48">
        <v>6</v>
      </c>
      <c r="B49" s="44" t="s">
        <v>47</v>
      </c>
      <c r="C49" s="355"/>
      <c r="D49" s="356"/>
      <c r="E49" s="51">
        <f>IF(Master!$F$22="","",Master!$F$22)</f>
      </c>
      <c r="F49" s="49"/>
    </row>
  </sheetData>
  <sheetProtection password="CAEF" sheet="1"/>
  <mergeCells count="26">
    <mergeCell ref="A1:F1"/>
    <mergeCell ref="A7:B7"/>
    <mergeCell ref="C7:F7"/>
    <mergeCell ref="A33:F33"/>
    <mergeCell ref="C8:D8"/>
    <mergeCell ref="C14:D14"/>
    <mergeCell ref="C9:D11"/>
    <mergeCell ref="C15:D17"/>
    <mergeCell ref="C13:F13"/>
    <mergeCell ref="A13:B13"/>
    <mergeCell ref="C22:D24"/>
    <mergeCell ref="C21:D21"/>
    <mergeCell ref="C20:F20"/>
    <mergeCell ref="A20:B20"/>
    <mergeCell ref="A26:B26"/>
    <mergeCell ref="C26:F26"/>
    <mergeCell ref="C27:D27"/>
    <mergeCell ref="C28:D30"/>
    <mergeCell ref="C39:F39"/>
    <mergeCell ref="A39:B39"/>
    <mergeCell ref="C47:D49"/>
    <mergeCell ref="A45:B45"/>
    <mergeCell ref="C41:D43"/>
    <mergeCell ref="C40:D40"/>
    <mergeCell ref="C46:D46"/>
    <mergeCell ref="C45:F45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Computer Consultants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</dc:creator>
  <cp:keywords/>
  <dc:description/>
  <cp:lastModifiedBy>Barrie</cp:lastModifiedBy>
  <cp:lastPrinted>2015-07-12T11:20:12Z</cp:lastPrinted>
  <dcterms:created xsi:type="dcterms:W3CDTF">2011-07-18T20:52:46Z</dcterms:created>
  <dcterms:modified xsi:type="dcterms:W3CDTF">2015-07-13T11:18:59Z</dcterms:modified>
  <cp:category/>
  <cp:version/>
  <cp:contentType/>
  <cp:contentStatus/>
</cp:coreProperties>
</file>